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udget\23-24 Budget\Final Budget\"/>
    </mc:Choice>
  </mc:AlternateContent>
  <xr:revisionPtr revIDLastSave="0" documentId="13_ncr:1_{13F5A48E-DE88-4B6A-830E-AEA86D98DF31}" xr6:coauthVersionLast="47" xr6:coauthVersionMax="47" xr10:uidLastSave="{00000000-0000-0000-0000-000000000000}"/>
  <bookViews>
    <workbookView xWindow="0" yWindow="0" windowWidth="14400" windowHeight="15600" activeTab="2" xr2:uid="{00000000-000D-0000-FFFF-FFFF00000000}"/>
  </bookViews>
  <sheets>
    <sheet name="Revenue" sheetId="2" r:id="rId1"/>
    <sheet name=" Proposed Salary" sheetId="4" r:id="rId2"/>
    <sheet name="Services &amp; Supplies" sheetId="1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8" i="1" l="1"/>
  <c r="D30" i="2" l="1"/>
  <c r="E17" i="2" l="1"/>
  <c r="E30" i="2"/>
  <c r="D17" i="2" l="1"/>
  <c r="F17" i="2"/>
  <c r="I71" i="1" l="1"/>
  <c r="G7" i="4" l="1"/>
  <c r="D12" i="2" l="1"/>
  <c r="F30" i="2" l="1"/>
  <c r="F35" i="2" s="1"/>
  <c r="F33" i="2"/>
  <c r="E17" i="4" l="1"/>
  <c r="E16" i="4"/>
  <c r="E15" i="4"/>
  <c r="E14" i="4"/>
  <c r="G18" i="4" l="1"/>
  <c r="F18" i="4"/>
  <c r="H17" i="4"/>
  <c r="H16" i="4"/>
  <c r="H15" i="4"/>
  <c r="H14" i="4"/>
  <c r="C31" i="4" l="1"/>
  <c r="G66" i="1" l="1"/>
  <c r="E66" i="1" l="1"/>
  <c r="E38" i="1"/>
  <c r="I66" i="1" l="1"/>
  <c r="G71" i="1"/>
  <c r="F32" i="4"/>
  <c r="F10" i="4"/>
  <c r="F9" i="4"/>
  <c r="F8" i="4"/>
  <c r="F7" i="4"/>
  <c r="E71" i="1" l="1"/>
  <c r="F12" i="2" l="1"/>
  <c r="F31" i="4" l="1"/>
  <c r="G9" i="4" l="1"/>
  <c r="G8" i="4"/>
  <c r="E10" i="4"/>
  <c r="C11" i="4"/>
  <c r="G11" i="4" l="1"/>
  <c r="C18" i="4"/>
  <c r="D18" i="4"/>
  <c r="D10" i="4" l="1"/>
  <c r="H10" i="4" s="1"/>
  <c r="D7" i="4" l="1"/>
  <c r="D9" i="4"/>
  <c r="D32" i="4"/>
  <c r="H32" i="4" l="1"/>
  <c r="E9" i="4"/>
  <c r="H9" i="4" s="1"/>
  <c r="E8" i="4"/>
  <c r="D8" i="4"/>
  <c r="D11" i="4" s="1"/>
  <c r="F11" i="4" l="1"/>
  <c r="F35" i="4" s="1"/>
  <c r="E18" i="4"/>
  <c r="D31" i="4"/>
  <c r="D34" i="4" s="1"/>
  <c r="D35" i="4" s="1"/>
  <c r="H8" i="4"/>
  <c r="G31" i="4"/>
  <c r="G34" i="4" s="1"/>
  <c r="G35" i="4" s="1"/>
  <c r="C34" i="4"/>
  <c r="E33" i="2"/>
  <c r="D33" i="2"/>
  <c r="G53" i="1"/>
  <c r="G72" i="1" s="1"/>
  <c r="G73" i="1" s="1"/>
  <c r="E12" i="2"/>
  <c r="I38" i="1"/>
  <c r="I53" i="1" s="1"/>
  <c r="E53" i="1"/>
  <c r="E72" i="1" l="1"/>
  <c r="E73" i="1" s="1"/>
  <c r="I72" i="1"/>
  <c r="H18" i="4"/>
  <c r="E7" i="4"/>
  <c r="E11" i="4" s="1"/>
  <c r="E35" i="2"/>
  <c r="D35" i="2"/>
  <c r="C35" i="4"/>
  <c r="H34" i="4"/>
  <c r="H31" i="4"/>
  <c r="E35" i="4" l="1"/>
  <c r="H7" i="4"/>
  <c r="H11" i="4" l="1"/>
  <c r="H35" i="4" s="1"/>
  <c r="H37" i="4" s="1"/>
  <c r="I73" i="1" l="1"/>
  <c r="G76" i="1" s="1"/>
</calcChain>
</file>

<file path=xl/sharedStrings.xml><?xml version="1.0" encoding="utf-8"?>
<sst xmlns="http://schemas.openxmlformats.org/spreadsheetml/2006/main" count="142" uniqueCount="131">
  <si>
    <t>Membership Dues</t>
  </si>
  <si>
    <t>Office Supplies</t>
  </si>
  <si>
    <t>Postal Services</t>
  </si>
  <si>
    <t>Printing Services</t>
  </si>
  <si>
    <t>Agri/Hort Supplies</t>
  </si>
  <si>
    <t>Electricity</t>
  </si>
  <si>
    <t>Natural Gas</t>
  </si>
  <si>
    <t>Refuse Collection</t>
  </si>
  <si>
    <t>Sewer Disposal</t>
  </si>
  <si>
    <t>Water</t>
  </si>
  <si>
    <t>Office Equipment</t>
  </si>
  <si>
    <t>Food/Catering Supplies</t>
  </si>
  <si>
    <t>Accounting Services</t>
  </si>
  <si>
    <t>Assessment Collection Services</t>
  </si>
  <si>
    <t>Election Services</t>
  </si>
  <si>
    <t>Recreational Supplies</t>
  </si>
  <si>
    <t>Business/Conference Exp.</t>
  </si>
  <si>
    <t>Legal Services</t>
  </si>
  <si>
    <t>Advertising (Legal Notices)</t>
  </si>
  <si>
    <t>Telephone Services</t>
  </si>
  <si>
    <t>Rent / Lease Equipment</t>
  </si>
  <si>
    <t>Employee Transportation</t>
  </si>
  <si>
    <t>Object 43 - FIXED ASSETS</t>
  </si>
  <si>
    <t>ARDEN PARK RECREATION AND PARK DISTRICT</t>
  </si>
  <si>
    <t>SERVICES &amp; SUPPLIES</t>
  </si>
  <si>
    <t>GENERAL FUND 334</t>
  </si>
  <si>
    <t>Other Professional Services -</t>
  </si>
  <si>
    <t>Land Improvement Maint Supplies</t>
  </si>
  <si>
    <t>REVENUE</t>
  </si>
  <si>
    <t>Object 91 - PROPERTY TAXES</t>
  </si>
  <si>
    <t>Property Taxes</t>
  </si>
  <si>
    <t>Interest</t>
  </si>
  <si>
    <t>Food Concessions</t>
  </si>
  <si>
    <t>Object 95 - HPTR</t>
  </si>
  <si>
    <t xml:space="preserve">     Home property Tax Rel</t>
  </si>
  <si>
    <t>Object 96 - RECREATION SERVICES</t>
  </si>
  <si>
    <t>Recreation Services Charges</t>
  </si>
  <si>
    <t>Preschool</t>
  </si>
  <si>
    <t>Brochure/Activity Guide</t>
  </si>
  <si>
    <t>Aquatics</t>
  </si>
  <si>
    <t>Object 97 - OTHER REVENUE</t>
  </si>
  <si>
    <t>Miscellaneous</t>
  </si>
  <si>
    <t>GRAND TOTAL REVENUE</t>
  </si>
  <si>
    <t>SALARY SUMMARY</t>
  </si>
  <si>
    <t>Base Salary</t>
  </si>
  <si>
    <t>F.I.C.A     .0765</t>
  </si>
  <si>
    <t>Benefits</t>
  </si>
  <si>
    <t>Totals</t>
  </si>
  <si>
    <t>Full Time</t>
  </si>
  <si>
    <t xml:space="preserve">District Administrator  </t>
  </si>
  <si>
    <t>Recreation Supervisor</t>
  </si>
  <si>
    <t xml:space="preserve">Secretary </t>
  </si>
  <si>
    <t>Medical</t>
  </si>
  <si>
    <t>Dental</t>
  </si>
  <si>
    <t>District Administrator</t>
  </si>
  <si>
    <t>Seasonal</t>
  </si>
  <si>
    <t>Youth Activities</t>
  </si>
  <si>
    <t>Special Events</t>
  </si>
  <si>
    <t>Sub-Total</t>
  </si>
  <si>
    <t>SALARY TOTAL</t>
  </si>
  <si>
    <t>Total 94</t>
  </si>
  <si>
    <t>Total 95</t>
  </si>
  <si>
    <t>Total 96</t>
  </si>
  <si>
    <t>Total 97</t>
  </si>
  <si>
    <t>Total</t>
  </si>
  <si>
    <t xml:space="preserve">Equipment - </t>
  </si>
  <si>
    <t>Object 94 - INTEREST / CONCESSION/ RENTALS</t>
  </si>
  <si>
    <t xml:space="preserve">Building Rental </t>
  </si>
  <si>
    <t>Security</t>
  </si>
  <si>
    <t>Pest Control</t>
  </si>
  <si>
    <t>Alarm Service</t>
  </si>
  <si>
    <t>Umpires</t>
  </si>
  <si>
    <t xml:space="preserve">Tree Services </t>
  </si>
  <si>
    <t>Computer Services</t>
  </si>
  <si>
    <t>Fire Extinguisher Service</t>
  </si>
  <si>
    <t>Other Services/Contingency</t>
  </si>
  <si>
    <t>Temporary (Maint.)</t>
  </si>
  <si>
    <t xml:space="preserve">Total Seasonal </t>
  </si>
  <si>
    <t xml:space="preserve">TOTAL SERVICES &amp; SUPPLIES </t>
  </si>
  <si>
    <t>SUB TOTAL</t>
  </si>
  <si>
    <t xml:space="preserve">Object 20- SERVICES AND SUPPLIES </t>
  </si>
  <si>
    <t xml:space="preserve">Total Full Time </t>
  </si>
  <si>
    <t xml:space="preserve">Other Operational Expenses </t>
  </si>
  <si>
    <t>Object 42-STRUCTURES</t>
  </si>
  <si>
    <t xml:space="preserve">SUB TOTAL </t>
  </si>
  <si>
    <t>Other Classes</t>
  </si>
  <si>
    <t xml:space="preserve">Contractor Pay </t>
  </si>
  <si>
    <t xml:space="preserve"> </t>
  </si>
  <si>
    <t>Park Maint. Worker I</t>
  </si>
  <si>
    <t xml:space="preserve">Park Maint Worker I </t>
  </si>
  <si>
    <t>S.U.I.     .06 X $7,000</t>
  </si>
  <si>
    <t>GRAND TOTAL Services &amp; Supplies &amp; Salaries</t>
  </si>
  <si>
    <t>Chemical Supplies</t>
  </si>
  <si>
    <t>Auto Maintenance</t>
  </si>
  <si>
    <t>Subscriptions</t>
  </si>
  <si>
    <t xml:space="preserve">Phone </t>
  </si>
  <si>
    <t>Vehicle</t>
  </si>
  <si>
    <t>8% D.C.</t>
  </si>
  <si>
    <t>Insurance Liability/Property</t>
  </si>
  <si>
    <t>Workers   Comp.</t>
  </si>
  <si>
    <t>Explorers Before/After School</t>
  </si>
  <si>
    <t>Adult Softball/Kickball</t>
  </si>
  <si>
    <t>Explorers Summer Camp</t>
  </si>
  <si>
    <t>Swim Team Reimbursements</t>
  </si>
  <si>
    <t>Custodial Supplies</t>
  </si>
  <si>
    <t>Building Maint Supplies</t>
  </si>
  <si>
    <t>Mechanical Systems Maint</t>
  </si>
  <si>
    <t>Shop Equip/Supplies</t>
  </si>
  <si>
    <t xml:space="preserve">Master Plan Update </t>
  </si>
  <si>
    <t>Fuel and Lubricants</t>
  </si>
  <si>
    <t xml:space="preserve">Fruel/Lubricants </t>
  </si>
  <si>
    <t xml:space="preserve">Total increase from prior year </t>
  </si>
  <si>
    <t>Arden Tennis Court Repairs`</t>
  </si>
  <si>
    <t>RESERVE</t>
  </si>
  <si>
    <t>Replace copier</t>
  </si>
  <si>
    <t>Fiscal Year 2023-2024</t>
  </si>
  <si>
    <t>Adopted     2022-23</t>
  </si>
  <si>
    <t>Projected 2022-23</t>
  </si>
  <si>
    <t>Proposed 2023-24</t>
  </si>
  <si>
    <t>Adopted      2022-23</t>
  </si>
  <si>
    <t>Projected     2022-23</t>
  </si>
  <si>
    <t>Proposed             2023-24</t>
  </si>
  <si>
    <t xml:space="preserve">COMPASS Fees </t>
  </si>
  <si>
    <t xml:space="preserve">Arden Tennis Court and Basketball repairs </t>
  </si>
  <si>
    <t>Arden and Cresta Trail Extention</t>
  </si>
  <si>
    <t xml:space="preserve">Community Center Flooring </t>
  </si>
  <si>
    <t xml:space="preserve">Security upgrades </t>
  </si>
  <si>
    <t xml:space="preserve">Pool chlorinator </t>
  </si>
  <si>
    <t xml:space="preserve">Expendable Tools </t>
  </si>
  <si>
    <t>Wood Chipper</t>
  </si>
  <si>
    <t>Admin Coordinator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</si>
</sst>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#,##0.0"/>
    <numFmt numFmtId="167" formatCode="#,##0.00000"/>
    <numFmt numFmtId="168" formatCode="#,##0.000000"/>
    <numFmt numFmtId="169" formatCode="_(&quot;$&quot;* #,##0_);_(&quot;$&quot;* \(#,##0\);_(&quot;$&quot;* &quot;-&quot;??_);_(@_)"/>
  </numFmts>
  <fonts count="13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2"/>
      <color theme="0"/>
      <name val="Nirmala UI"/>
      <family val="2"/>
    </font>
    <font>
      <sz val="12"/>
      <name val="Nirmala UI"/>
      <family val="2"/>
    </font>
    <font>
      <sz val="12"/>
      <color theme="0"/>
      <name val="Nirmala UI"/>
      <family val="2"/>
    </font>
    <font>
      <b/>
      <sz val="12"/>
      <name val="Nirmala UI"/>
      <family val="2"/>
    </font>
    <font>
      <b/>
      <sz val="12"/>
      <color indexed="17"/>
      <name val="Nirmala UI"/>
      <family val="2"/>
    </font>
    <font>
      <sz val="12"/>
      <color indexed="17"/>
      <name val="Nirmala UI"/>
      <family val="2"/>
    </font>
    <font>
      <sz val="10"/>
      <name val="Nirmala UI"/>
      <family val="2"/>
    </font>
    <font>
      <sz val="12"/>
      <color rgb="FF000000"/>
      <name val="Nirmala UI"/>
      <family val="2"/>
    </font>
    <font>
      <sz val="12"/>
      <color rgb="FFFF0000"/>
      <name val="Nirmala UI"/>
      <family val="2"/>
    </font>
    <font>
      <b/>
      <sz val="18"/>
      <name val="Nirmala UI"/>
      <family val="2"/>
    </font>
  </fonts>
  <fills count="7">
    <fill>
      <patternFill patternType="none"/>
    </fill>
    <fill>
      <patternFill patternType="gray125"/>
    </fill>
    <fill>
      <patternFill patternType="gray06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46">
    <xf numFmtId="0" fontId="0" fillId="0" borderId="0" xfId="0"/>
    <xf numFmtId="0" fontId="4" fillId="0" borderId="0" xfId="0" applyFont="1"/>
    <xf numFmtId="0" fontId="6" fillId="5" borderId="13" xfId="0" applyFont="1" applyFill="1" applyBorder="1"/>
    <xf numFmtId="0" fontId="4" fillId="5" borderId="34" xfId="0" applyFont="1" applyFill="1" applyBorder="1"/>
    <xf numFmtId="0" fontId="4" fillId="5" borderId="14" xfId="0" applyFont="1" applyFill="1" applyBorder="1"/>
    <xf numFmtId="0" fontId="6" fillId="0" borderId="28" xfId="0" applyFont="1" applyBorder="1" applyAlignment="1">
      <alignment horizontal="left"/>
    </xf>
    <xf numFmtId="0" fontId="4" fillId="0" borderId="57" xfId="0" applyFont="1" applyBorder="1"/>
    <xf numFmtId="0" fontId="4" fillId="0" borderId="15" xfId="0" applyFont="1" applyBorder="1"/>
    <xf numFmtId="0" fontId="6" fillId="0" borderId="61" xfId="0" applyFont="1" applyBorder="1" applyAlignment="1">
      <alignment horizontal="center" wrapText="1"/>
    </xf>
    <xf numFmtId="0" fontId="6" fillId="0" borderId="0" xfId="0" applyFont="1"/>
    <xf numFmtId="0" fontId="6" fillId="6" borderId="33" xfId="0" applyFont="1" applyFill="1" applyBorder="1" applyAlignment="1">
      <alignment horizontal="center" shrinkToFit="1"/>
    </xf>
    <xf numFmtId="0" fontId="6" fillId="6" borderId="49" xfId="0" applyFont="1" applyFill="1" applyBorder="1" applyAlignment="1">
      <alignment horizontal="left" shrinkToFit="1"/>
    </xf>
    <xf numFmtId="3" fontId="6" fillId="6" borderId="15" xfId="0" applyNumberFormat="1" applyFont="1" applyFill="1" applyBorder="1" applyAlignment="1">
      <alignment shrinkToFit="1"/>
    </xf>
    <xf numFmtId="3" fontId="6" fillId="6" borderId="42" xfId="0" applyNumberFormat="1" applyFont="1" applyFill="1" applyBorder="1" applyAlignment="1">
      <alignment shrinkToFit="1"/>
    </xf>
    <xf numFmtId="0" fontId="6" fillId="5" borderId="34" xfId="0" applyFont="1" applyFill="1" applyBorder="1"/>
    <xf numFmtId="0" fontId="4" fillId="5" borderId="42" xfId="0" applyFont="1" applyFill="1" applyBorder="1"/>
    <xf numFmtId="0" fontId="4" fillId="0" borderId="11" xfId="0" applyFont="1" applyBorder="1" applyAlignment="1">
      <alignment horizontal="center" shrinkToFit="1"/>
    </xf>
    <xf numFmtId="3" fontId="4" fillId="0" borderId="38" xfId="0" applyNumberFormat="1" applyFont="1" applyBorder="1" applyAlignment="1">
      <alignment horizontal="left" shrinkToFit="1"/>
    </xf>
    <xf numFmtId="3" fontId="4" fillId="0" borderId="27" xfId="0" applyNumberFormat="1" applyFont="1" applyBorder="1" applyAlignment="1">
      <alignment shrinkToFit="1"/>
    </xf>
    <xf numFmtId="3" fontId="4" fillId="0" borderId="41" xfId="0" applyNumberFormat="1" applyFont="1" applyBorder="1" applyAlignment="1">
      <alignment shrinkToFit="1"/>
    </xf>
    <xf numFmtId="0" fontId="4" fillId="0" borderId="7" xfId="0" applyFont="1" applyBorder="1" applyAlignment="1">
      <alignment horizontal="center" shrinkToFit="1"/>
    </xf>
    <xf numFmtId="0" fontId="4" fillId="0" borderId="24" xfId="0" applyFont="1" applyBorder="1" applyAlignment="1">
      <alignment horizontal="left" shrinkToFit="1"/>
    </xf>
    <xf numFmtId="3" fontId="4" fillId="0" borderId="20" xfId="0" applyNumberFormat="1" applyFont="1" applyBorder="1" applyAlignment="1">
      <alignment shrinkToFit="1"/>
    </xf>
    <xf numFmtId="3" fontId="4" fillId="0" borderId="40" xfId="0" applyNumberFormat="1" applyFont="1" applyBorder="1" applyAlignment="1">
      <alignment shrinkToFit="1"/>
    </xf>
    <xf numFmtId="0" fontId="4" fillId="0" borderId="22" xfId="0" applyFont="1" applyBorder="1" applyAlignment="1">
      <alignment horizontal="left" shrinkToFit="1"/>
    </xf>
    <xf numFmtId="0" fontId="6" fillId="6" borderId="39" xfId="0" applyFont="1" applyFill="1" applyBorder="1" applyAlignment="1">
      <alignment horizontal="center" shrinkToFit="1"/>
    </xf>
    <xf numFmtId="0" fontId="6" fillId="6" borderId="22" xfId="0" applyFont="1" applyFill="1" applyBorder="1" applyAlignment="1">
      <alignment horizontal="left" shrinkToFit="1"/>
    </xf>
    <xf numFmtId="3" fontId="6" fillId="6" borderId="22" xfId="0" applyNumberFormat="1" applyFont="1" applyFill="1" applyBorder="1" applyAlignment="1">
      <alignment shrinkToFit="1"/>
    </xf>
    <xf numFmtId="3" fontId="6" fillId="6" borderId="52" xfId="0" applyNumberFormat="1" applyFont="1" applyFill="1" applyBorder="1" applyAlignment="1">
      <alignment shrinkToFit="1"/>
    </xf>
    <xf numFmtId="0" fontId="4" fillId="0" borderId="5" xfId="0" applyFont="1" applyBorder="1" applyAlignment="1">
      <alignment horizontal="center" shrinkToFit="1"/>
    </xf>
    <xf numFmtId="0" fontId="4" fillId="0" borderId="38" xfId="0" applyFont="1" applyBorder="1" applyAlignment="1">
      <alignment horizontal="left" shrinkToFit="1"/>
    </xf>
    <xf numFmtId="3" fontId="4" fillId="0" borderId="46" xfId="0" applyNumberFormat="1" applyFont="1" applyBorder="1" applyAlignment="1">
      <alignment shrinkToFit="1"/>
    </xf>
    <xf numFmtId="0" fontId="4" fillId="0" borderId="20" xfId="0" applyFont="1" applyBorder="1"/>
    <xf numFmtId="3" fontId="4" fillId="0" borderId="0" xfId="0" applyNumberFormat="1" applyFont="1" applyAlignment="1">
      <alignment shrinkToFit="1"/>
    </xf>
    <xf numFmtId="0" fontId="4" fillId="0" borderId="43" xfId="0" applyFont="1" applyBorder="1" applyAlignment="1">
      <alignment horizontal="center" shrinkToFit="1"/>
    </xf>
    <xf numFmtId="164" fontId="4" fillId="0" borderId="40" xfId="1" applyNumberFormat="1" applyFont="1" applyFill="1" applyBorder="1"/>
    <xf numFmtId="0" fontId="6" fillId="6" borderId="32" xfId="0" applyFont="1" applyFill="1" applyBorder="1" applyAlignment="1">
      <alignment horizontal="left" shrinkToFit="1"/>
    </xf>
    <xf numFmtId="0" fontId="6" fillId="6" borderId="32" xfId="0" applyFont="1" applyFill="1" applyBorder="1"/>
    <xf numFmtId="0" fontId="6" fillId="5" borderId="42" xfId="0" applyFont="1" applyFill="1" applyBorder="1" applyAlignment="1">
      <alignment horizontal="left"/>
    </xf>
    <xf numFmtId="0" fontId="6" fillId="5" borderId="14" xfId="0" applyFont="1" applyFill="1" applyBorder="1" applyAlignment="1">
      <alignment horizontal="left"/>
    </xf>
    <xf numFmtId="3" fontId="4" fillId="0" borderId="0" xfId="0" applyNumberFormat="1" applyFont="1"/>
    <xf numFmtId="0" fontId="6" fillId="6" borderId="25" xfId="0" applyFont="1" applyFill="1" applyBorder="1" applyAlignment="1">
      <alignment horizontal="center" shrinkToFit="1"/>
    </xf>
    <xf numFmtId="0" fontId="6" fillId="6" borderId="47" xfId="0" applyFont="1" applyFill="1" applyBorder="1" applyAlignment="1">
      <alignment horizontal="left" shrinkToFit="1"/>
    </xf>
    <xf numFmtId="3" fontId="6" fillId="6" borderId="48" xfId="0" applyNumberFormat="1" applyFont="1" applyFill="1" applyBorder="1" applyAlignment="1">
      <alignment shrinkToFit="1"/>
    </xf>
    <xf numFmtId="3" fontId="6" fillId="6" borderId="45" xfId="0" applyNumberFormat="1" applyFont="1" applyFill="1" applyBorder="1" applyAlignment="1">
      <alignment shrinkToFit="1"/>
    </xf>
    <xf numFmtId="3" fontId="6" fillId="5" borderId="15" xfId="0" applyNumberFormat="1" applyFont="1" applyFill="1" applyBorder="1" applyAlignment="1">
      <alignment shrinkToFit="1"/>
    </xf>
    <xf numFmtId="3" fontId="6" fillId="5" borderId="42" xfId="0" applyNumberFormat="1" applyFont="1" applyFill="1" applyBorder="1" applyAlignment="1">
      <alignment shrinkToFit="1"/>
    </xf>
    <xf numFmtId="3" fontId="6" fillId="5" borderId="53" xfId="0" applyNumberFormat="1" applyFont="1" applyFill="1" applyBorder="1" applyAlignment="1">
      <alignment shrinkToFit="1"/>
    </xf>
    <xf numFmtId="0" fontId="4" fillId="0" borderId="0" xfId="0" applyFont="1" applyAlignment="1">
      <alignment shrinkToFit="1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11" xfId="0" applyFont="1" applyBorder="1"/>
    <xf numFmtId="0" fontId="4" fillId="0" borderId="1" xfId="0" applyFont="1" applyBorder="1"/>
    <xf numFmtId="3" fontId="4" fillId="0" borderId="1" xfId="0" applyNumberFormat="1" applyFont="1" applyBorder="1"/>
    <xf numFmtId="3" fontId="4" fillId="3" borderId="0" xfId="0" applyNumberFormat="1" applyFont="1" applyFill="1"/>
    <xf numFmtId="3" fontId="4" fillId="0" borderId="6" xfId="0" applyNumberFormat="1" applyFont="1" applyBorder="1"/>
    <xf numFmtId="0" fontId="4" fillId="0" borderId="7" xfId="0" applyFont="1" applyBorder="1"/>
    <xf numFmtId="0" fontId="4" fillId="0" borderId="2" xfId="0" applyFont="1" applyBorder="1"/>
    <xf numFmtId="3" fontId="4" fillId="0" borderId="2" xfId="0" applyNumberFormat="1" applyFont="1" applyBorder="1"/>
    <xf numFmtId="3" fontId="4" fillId="3" borderId="18" xfId="0" applyNumberFormat="1" applyFont="1" applyFill="1" applyBorder="1"/>
    <xf numFmtId="3" fontId="4" fillId="0" borderId="8" xfId="0" applyNumberFormat="1" applyFont="1" applyBorder="1"/>
    <xf numFmtId="0" fontId="4" fillId="0" borderId="18" xfId="0" applyFont="1" applyBorder="1"/>
    <xf numFmtId="3" fontId="4" fillId="0" borderId="18" xfId="0" applyNumberFormat="1" applyFont="1" applyBorder="1"/>
    <xf numFmtId="3" fontId="4" fillId="0" borderId="26" xfId="0" applyNumberFormat="1" applyFont="1" applyBorder="1"/>
    <xf numFmtId="0" fontId="4" fillId="0" borderId="19" xfId="0" applyFont="1" applyBorder="1"/>
    <xf numFmtId="3" fontId="4" fillId="0" borderId="22" xfId="0" applyNumberFormat="1" applyFont="1" applyBorder="1"/>
    <xf numFmtId="3" fontId="4" fillId="0" borderId="47" xfId="0" applyNumberFormat="1" applyFont="1" applyBorder="1"/>
    <xf numFmtId="3" fontId="4" fillId="0" borderId="29" xfId="0" applyNumberFormat="1" applyFont="1" applyBorder="1"/>
    <xf numFmtId="3" fontId="4" fillId="0" borderId="10" xfId="0" applyNumberFormat="1" applyFont="1" applyBorder="1"/>
    <xf numFmtId="3" fontId="6" fillId="0" borderId="0" xfId="0" applyNumberFormat="1" applyFont="1" applyAlignment="1">
      <alignment horizontal="right"/>
    </xf>
    <xf numFmtId="3" fontId="6" fillId="0" borderId="0" xfId="0" applyNumberFormat="1" applyFont="1"/>
    <xf numFmtId="0" fontId="4" fillId="6" borderId="19" xfId="0" applyFont="1" applyFill="1" applyBorder="1"/>
    <xf numFmtId="0" fontId="6" fillId="6" borderId="3" xfId="0" applyFont="1" applyFill="1" applyBorder="1" applyAlignment="1">
      <alignment horizontal="right"/>
    </xf>
    <xf numFmtId="3" fontId="6" fillId="6" borderId="3" xfId="0" applyNumberFormat="1" applyFont="1" applyFill="1" applyBorder="1"/>
    <xf numFmtId="3" fontId="6" fillId="6" borderId="6" xfId="0" applyNumberFormat="1" applyFont="1" applyFill="1" applyBorder="1"/>
    <xf numFmtId="3" fontId="6" fillId="6" borderId="41" xfId="0" applyNumberFormat="1" applyFont="1" applyFill="1" applyBorder="1"/>
    <xf numFmtId="41" fontId="6" fillId="0" borderId="0" xfId="0" applyNumberFormat="1" applyFont="1"/>
    <xf numFmtId="3" fontId="4" fillId="3" borderId="4" xfId="0" applyNumberFormat="1" applyFont="1" applyFill="1" applyBorder="1"/>
    <xf numFmtId="0" fontId="4" fillId="0" borderId="19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3" fontId="4" fillId="0" borderId="3" xfId="0" applyNumberFormat="1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3" fontId="4" fillId="3" borderId="64" xfId="0" applyNumberFormat="1" applyFont="1" applyFill="1" applyBorder="1" applyAlignment="1">
      <alignment horizontal="center"/>
    </xf>
    <xf numFmtId="0" fontId="4" fillId="0" borderId="0" xfId="0" applyFont="1" applyAlignment="1">
      <alignment horizontal="left" vertical="center"/>
    </xf>
    <xf numFmtId="3" fontId="4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4" fillId="3" borderId="50" xfId="0" applyFont="1" applyFill="1" applyBorder="1"/>
    <xf numFmtId="3" fontId="4" fillId="3" borderId="65" xfId="0" applyNumberFormat="1" applyFont="1" applyFill="1" applyBorder="1"/>
    <xf numFmtId="3" fontId="4" fillId="0" borderId="0" xfId="0" applyNumberFormat="1" applyFont="1" applyAlignment="1">
      <alignment horizontal="center" vertical="center" wrapText="1"/>
    </xf>
    <xf numFmtId="0" fontId="4" fillId="3" borderId="20" xfId="0" applyFont="1" applyFill="1" applyBorder="1"/>
    <xf numFmtId="0" fontId="4" fillId="0" borderId="43" xfId="0" applyFont="1" applyBorder="1"/>
    <xf numFmtId="0" fontId="4" fillId="0" borderId="25" xfId="0" applyFont="1" applyBorder="1"/>
    <xf numFmtId="0" fontId="4" fillId="3" borderId="48" xfId="0" applyFont="1" applyFill="1" applyBorder="1"/>
    <xf numFmtId="3" fontId="4" fillId="0" borderId="4" xfId="0" applyNumberFormat="1" applyFont="1" applyBorder="1"/>
    <xf numFmtId="0" fontId="4" fillId="0" borderId="16" xfId="0" applyFont="1" applyBorder="1"/>
    <xf numFmtId="3" fontId="4" fillId="0" borderId="16" xfId="0" applyNumberFormat="1" applyFont="1" applyBorder="1"/>
    <xf numFmtId="0" fontId="4" fillId="3" borderId="16" xfId="0" applyFont="1" applyFill="1" applyBorder="1"/>
    <xf numFmtId="3" fontId="4" fillId="0" borderId="55" xfId="0" applyNumberFormat="1" applyFont="1" applyBorder="1"/>
    <xf numFmtId="3" fontId="4" fillId="3" borderId="16" xfId="0" applyNumberFormat="1" applyFont="1" applyFill="1" applyBorder="1"/>
    <xf numFmtId="0" fontId="6" fillId="0" borderId="0" xfId="0" applyFont="1" applyAlignment="1">
      <alignment horizontal="right"/>
    </xf>
    <xf numFmtId="3" fontId="7" fillId="0" borderId="0" xfId="0" applyNumberFormat="1" applyFont="1"/>
    <xf numFmtId="0" fontId="6" fillId="0" borderId="11" xfId="0" applyFont="1" applyBorder="1" applyAlignment="1">
      <alignment horizontal="right"/>
    </xf>
    <xf numFmtId="0" fontId="6" fillId="0" borderId="1" xfId="0" applyFont="1" applyBorder="1"/>
    <xf numFmtId="3" fontId="6" fillId="0" borderId="1" xfId="0" applyNumberFormat="1" applyFont="1" applyBorder="1"/>
    <xf numFmtId="3" fontId="7" fillId="0" borderId="1" xfId="0" applyNumberFormat="1" applyFont="1" applyBorder="1"/>
    <xf numFmtId="3" fontId="6" fillId="3" borderId="1" xfId="0" applyNumberFormat="1" applyFont="1" applyFill="1" applyBorder="1"/>
    <xf numFmtId="3" fontId="6" fillId="0" borderId="6" xfId="0" applyNumberFormat="1" applyFont="1" applyBorder="1"/>
    <xf numFmtId="3" fontId="8" fillId="0" borderId="0" xfId="0" applyNumberFormat="1" applyFont="1"/>
    <xf numFmtId="3" fontId="8" fillId="0" borderId="2" xfId="0" applyNumberFormat="1" applyFont="1" applyBorder="1"/>
    <xf numFmtId="3" fontId="4" fillId="3" borderId="2" xfId="0" applyNumberFormat="1" applyFont="1" applyFill="1" applyBorder="1"/>
    <xf numFmtId="0" fontId="4" fillId="0" borderId="0" xfId="0" applyFont="1" applyAlignment="1">
      <alignment horizontal="left"/>
    </xf>
    <xf numFmtId="0" fontId="6" fillId="0" borderId="7" xfId="0" applyFont="1" applyBorder="1" applyAlignment="1">
      <alignment horizontal="right"/>
    </xf>
    <xf numFmtId="0" fontId="6" fillId="0" borderId="2" xfId="0" applyFont="1" applyBorder="1"/>
    <xf numFmtId="3" fontId="6" fillId="0" borderId="2" xfId="0" applyNumberFormat="1" applyFont="1" applyBorder="1"/>
    <xf numFmtId="3" fontId="7" fillId="0" borderId="2" xfId="0" applyNumberFormat="1" applyFont="1" applyBorder="1"/>
    <xf numFmtId="3" fontId="6" fillId="3" borderId="2" xfId="0" applyNumberFormat="1" applyFont="1" applyFill="1" applyBorder="1"/>
    <xf numFmtId="3" fontId="6" fillId="0" borderId="8" xfId="0" applyNumberFormat="1" applyFont="1" applyBorder="1"/>
    <xf numFmtId="0" fontId="6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37" fontId="4" fillId="0" borderId="0" xfId="0" applyNumberFormat="1" applyFont="1"/>
    <xf numFmtId="0" fontId="4" fillId="0" borderId="0" xfId="0" applyFont="1" applyAlignment="1">
      <alignment horizontal="center"/>
    </xf>
    <xf numFmtId="0" fontId="6" fillId="0" borderId="2" xfId="0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3" fontId="4" fillId="3" borderId="1" xfId="0" applyNumberFormat="1" applyFont="1" applyFill="1" applyBorder="1"/>
    <xf numFmtId="37" fontId="4" fillId="0" borderId="2" xfId="0" applyNumberFormat="1" applyFont="1" applyBorder="1"/>
    <xf numFmtId="0" fontId="4" fillId="0" borderId="0" xfId="0" applyFont="1" applyAlignment="1">
      <alignment horizontal="right"/>
    </xf>
    <xf numFmtId="0" fontId="4" fillId="0" borderId="18" xfId="0" applyFont="1" applyBorder="1" applyAlignment="1">
      <alignment horizontal="right"/>
    </xf>
    <xf numFmtId="3" fontId="6" fillId="0" borderId="0" xfId="0" applyNumberFormat="1" applyFont="1" applyAlignment="1">
      <alignment horizontal="center"/>
    </xf>
    <xf numFmtId="0" fontId="6" fillId="6" borderId="43" xfId="0" applyFont="1" applyFill="1" applyBorder="1"/>
    <xf numFmtId="0" fontId="6" fillId="6" borderId="44" xfId="0" applyFont="1" applyFill="1" applyBorder="1" applyAlignment="1">
      <alignment horizontal="left"/>
    </xf>
    <xf numFmtId="3" fontId="6" fillId="6" borderId="44" xfId="0" applyNumberFormat="1" applyFont="1" applyFill="1" applyBorder="1"/>
    <xf numFmtId="3" fontId="6" fillId="6" borderId="44" xfId="0" applyNumberFormat="1" applyFont="1" applyFill="1" applyBorder="1" applyAlignment="1">
      <alignment horizontal="center"/>
    </xf>
    <xf numFmtId="0" fontId="6" fillId="5" borderId="23" xfId="0" applyFont="1" applyFill="1" applyBorder="1"/>
    <xf numFmtId="0" fontId="4" fillId="3" borderId="0" xfId="0" applyFont="1" applyFill="1"/>
    <xf numFmtId="41" fontId="6" fillId="5" borderId="34" xfId="0" applyNumberFormat="1" applyFont="1" applyFill="1" applyBorder="1"/>
    <xf numFmtId="0" fontId="6" fillId="5" borderId="14" xfId="0" applyFont="1" applyFill="1" applyBorder="1"/>
    <xf numFmtId="0" fontId="6" fillId="0" borderId="11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50" xfId="0" applyFont="1" applyBorder="1"/>
    <xf numFmtId="3" fontId="4" fillId="0" borderId="59" xfId="0" applyNumberFormat="1" applyFont="1" applyBorder="1"/>
    <xf numFmtId="41" fontId="4" fillId="0" borderId="6" xfId="0" applyNumberFormat="1" applyFont="1" applyBorder="1"/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3" fontId="4" fillId="0" borderId="31" xfId="0" applyNumberFormat="1" applyFont="1" applyBorder="1"/>
    <xf numFmtId="3" fontId="4" fillId="0" borderId="2" xfId="0" applyNumberFormat="1" applyFont="1" applyBorder="1" applyAlignment="1">
      <alignment horizontal="left"/>
    </xf>
    <xf numFmtId="0" fontId="4" fillId="0" borderId="25" xfId="0" applyFont="1" applyBorder="1" applyAlignment="1">
      <alignment horizontal="center"/>
    </xf>
    <xf numFmtId="0" fontId="4" fillId="0" borderId="18" xfId="0" applyFont="1" applyBorder="1" applyAlignment="1">
      <alignment horizontal="left"/>
    </xf>
    <xf numFmtId="0" fontId="6" fillId="0" borderId="22" xfId="0" applyFont="1" applyBorder="1"/>
    <xf numFmtId="0" fontId="6" fillId="0" borderId="20" xfId="0" applyFont="1" applyBorder="1"/>
    <xf numFmtId="0" fontId="4" fillId="0" borderId="48" xfId="0" applyFont="1" applyBorder="1"/>
    <xf numFmtId="3" fontId="4" fillId="0" borderId="3" xfId="0" applyNumberFormat="1" applyFont="1" applyBorder="1" applyAlignment="1">
      <alignment horizontal="left"/>
    </xf>
    <xf numFmtId="0" fontId="4" fillId="0" borderId="27" xfId="0" applyFont="1" applyBorder="1"/>
    <xf numFmtId="0" fontId="4" fillId="0" borderId="46" xfId="0" applyFont="1" applyBorder="1"/>
    <xf numFmtId="3" fontId="4" fillId="0" borderId="27" xfId="0" applyNumberFormat="1" applyFont="1" applyBorder="1"/>
    <xf numFmtId="0" fontId="4" fillId="0" borderId="11" xfId="0" applyFont="1" applyBorder="1" applyAlignment="1">
      <alignment horizontal="center"/>
    </xf>
    <xf numFmtId="3" fontId="4" fillId="0" borderId="1" xfId="0" applyNumberFormat="1" applyFont="1" applyBorder="1" applyAlignment="1">
      <alignment horizontal="left"/>
    </xf>
    <xf numFmtId="0" fontId="4" fillId="0" borderId="59" xfId="0" applyFont="1" applyBorder="1"/>
    <xf numFmtId="3" fontId="4" fillId="0" borderId="12" xfId="0" applyNumberFormat="1" applyFont="1" applyBorder="1"/>
    <xf numFmtId="0" fontId="4" fillId="0" borderId="31" xfId="0" applyFont="1" applyBorder="1"/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left"/>
    </xf>
    <xf numFmtId="3" fontId="4" fillId="0" borderId="7" xfId="0" applyNumberFormat="1" applyFont="1" applyBorder="1"/>
    <xf numFmtId="41" fontId="4" fillId="0" borderId="24" xfId="0" applyNumberFormat="1" applyFont="1" applyBorder="1"/>
    <xf numFmtId="0" fontId="4" fillId="0" borderId="1" xfId="0" applyFont="1" applyBorder="1" applyAlignment="1">
      <alignment horizontal="left"/>
    </xf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32" xfId="0" applyFont="1" applyBorder="1"/>
    <xf numFmtId="0" fontId="4" fillId="0" borderId="51" xfId="0" applyFont="1" applyBorder="1"/>
    <xf numFmtId="0" fontId="4" fillId="0" borderId="55" xfId="0" applyFont="1" applyBorder="1"/>
    <xf numFmtId="3" fontId="4" fillId="0" borderId="30" xfId="0" applyNumberFormat="1" applyFont="1" applyBorder="1"/>
    <xf numFmtId="0" fontId="4" fillId="0" borderId="58" xfId="0" applyFont="1" applyBorder="1"/>
    <xf numFmtId="0" fontId="6" fillId="0" borderId="31" xfId="0" applyFont="1" applyBorder="1"/>
    <xf numFmtId="0" fontId="6" fillId="0" borderId="35" xfId="0" applyFont="1" applyBorder="1"/>
    <xf numFmtId="0" fontId="6" fillId="0" borderId="46" xfId="0" applyFont="1" applyBorder="1"/>
    <xf numFmtId="41" fontId="4" fillId="0" borderId="26" xfId="0" applyNumberFormat="1" applyFont="1" applyBorder="1"/>
    <xf numFmtId="3" fontId="4" fillId="0" borderId="32" xfId="0" applyNumberFormat="1" applyFont="1" applyBorder="1"/>
    <xf numFmtId="41" fontId="4" fillId="0" borderId="10" xfId="0" applyNumberFormat="1" applyFont="1" applyBorder="1"/>
    <xf numFmtId="41" fontId="6" fillId="6" borderId="30" xfId="0" applyNumberFormat="1" applyFont="1" applyFill="1" applyBorder="1"/>
    <xf numFmtId="41" fontId="6" fillId="6" borderId="0" xfId="0" applyNumberFormat="1" applyFont="1" applyFill="1"/>
    <xf numFmtId="0" fontId="4" fillId="6" borderId="55" xfId="0" applyFont="1" applyFill="1" applyBorder="1"/>
    <xf numFmtId="6" fontId="4" fillId="0" borderId="0" xfId="0" applyNumberFormat="1" applyFont="1"/>
    <xf numFmtId="41" fontId="4" fillId="5" borderId="17" xfId="0" applyNumberFormat="1" applyFont="1" applyFill="1" applyBorder="1"/>
    <xf numFmtId="0" fontId="4" fillId="5" borderId="33" xfId="0" applyFont="1" applyFill="1" applyBorder="1"/>
    <xf numFmtId="0" fontId="4" fillId="5" borderId="17" xfId="0" applyFont="1" applyFill="1" applyBorder="1"/>
    <xf numFmtId="0" fontId="4" fillId="0" borderId="38" xfId="0" applyFont="1" applyBorder="1"/>
    <xf numFmtId="0" fontId="4" fillId="0" borderId="6" xfId="0" applyFont="1" applyBorder="1"/>
    <xf numFmtId="0" fontId="4" fillId="0" borderId="35" xfId="0" applyFont="1" applyBorder="1"/>
    <xf numFmtId="41" fontId="4" fillId="0" borderId="62" xfId="0" applyNumberFormat="1" applyFont="1" applyBorder="1"/>
    <xf numFmtId="0" fontId="4" fillId="0" borderId="3" xfId="0" applyFont="1" applyBorder="1"/>
    <xf numFmtId="0" fontId="4" fillId="0" borderId="24" xfId="0" applyFont="1" applyBorder="1"/>
    <xf numFmtId="0" fontId="4" fillId="0" borderId="25" xfId="0" applyFont="1" applyBorder="1" applyAlignment="1">
      <alignment horizontal="right"/>
    </xf>
    <xf numFmtId="0" fontId="4" fillId="0" borderId="8" xfId="0" applyFont="1" applyBorder="1"/>
    <xf numFmtId="0" fontId="6" fillId="6" borderId="17" xfId="0" applyFont="1" applyFill="1" applyBorder="1"/>
    <xf numFmtId="0" fontId="6" fillId="6" borderId="34" xfId="0" applyFont="1" applyFill="1" applyBorder="1"/>
    <xf numFmtId="41" fontId="6" fillId="6" borderId="17" xfId="0" applyNumberFormat="1" applyFont="1" applyFill="1" applyBorder="1"/>
    <xf numFmtId="0" fontId="4" fillId="6" borderId="15" xfId="0" applyFont="1" applyFill="1" applyBorder="1"/>
    <xf numFmtId="1" fontId="4" fillId="0" borderId="0" xfId="0" applyNumberFormat="1" applyFont="1"/>
    <xf numFmtId="0" fontId="4" fillId="5" borderId="16" xfId="0" applyFont="1" applyFill="1" applyBorder="1"/>
    <xf numFmtId="0" fontId="4" fillId="0" borderId="63" xfId="0" applyFont="1" applyBorder="1" applyAlignment="1">
      <alignment horizontal="center"/>
    </xf>
    <xf numFmtId="0" fontId="4" fillId="0" borderId="62" xfId="0" applyFont="1" applyBorder="1"/>
    <xf numFmtId="0" fontId="4" fillId="0" borderId="12" xfId="0" applyFont="1" applyBorder="1"/>
    <xf numFmtId="41" fontId="4" fillId="0" borderId="12" xfId="0" applyNumberFormat="1" applyFont="1" applyBorder="1"/>
    <xf numFmtId="0" fontId="4" fillId="0" borderId="21" xfId="0" applyFont="1" applyBorder="1" applyAlignment="1">
      <alignment horizontal="center"/>
    </xf>
    <xf numFmtId="0" fontId="6" fillId="6" borderId="54" xfId="0" applyFont="1" applyFill="1" applyBorder="1"/>
    <xf numFmtId="0" fontId="6" fillId="6" borderId="60" xfId="0" applyFont="1" applyFill="1" applyBorder="1"/>
    <xf numFmtId="0" fontId="6" fillId="0" borderId="37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4" fillId="0" borderId="36" xfId="0" applyFont="1" applyBorder="1"/>
    <xf numFmtId="0" fontId="4" fillId="0" borderId="56" xfId="0" applyFont="1" applyBorder="1"/>
    <xf numFmtId="41" fontId="6" fillId="0" borderId="54" xfId="0" applyNumberFormat="1" applyFont="1" applyBorder="1" applyAlignment="1">
      <alignment horizontal="right"/>
    </xf>
    <xf numFmtId="41" fontId="6" fillId="0" borderId="36" xfId="0" applyNumberFormat="1" applyFont="1" applyBorder="1" applyAlignment="1">
      <alignment horizontal="right"/>
    </xf>
    <xf numFmtId="41" fontId="4" fillId="0" borderId="0" xfId="0" applyNumberFormat="1" applyFont="1"/>
    <xf numFmtId="41" fontId="6" fillId="0" borderId="17" xfId="0" applyNumberFormat="1" applyFont="1" applyBorder="1"/>
    <xf numFmtId="41" fontId="6" fillId="0" borderId="34" xfId="0" applyNumberFormat="1" applyFont="1" applyBorder="1"/>
    <xf numFmtId="164" fontId="6" fillId="0" borderId="17" xfId="0" applyNumberFormat="1" applyFont="1" applyBorder="1"/>
    <xf numFmtId="164" fontId="4" fillId="0" borderId="0" xfId="0" applyNumberFormat="1" applyFont="1"/>
    <xf numFmtId="0" fontId="6" fillId="0" borderId="1" xfId="0" applyFont="1" applyBorder="1" applyAlignment="1">
      <alignment horizontal="left"/>
    </xf>
    <xf numFmtId="6" fontId="10" fillId="0" borderId="0" xfId="0" applyNumberFormat="1" applyFont="1" applyAlignment="1">
      <alignment horizontal="right" vertical="center"/>
    </xf>
    <xf numFmtId="0" fontId="4" fillId="0" borderId="34" xfId="0" applyFont="1" applyBorder="1"/>
    <xf numFmtId="3" fontId="9" fillId="0" borderId="20" xfId="0" applyNumberFormat="1" applyFont="1" applyBorder="1" applyAlignment="1">
      <alignment shrinkToFit="1"/>
    </xf>
    <xf numFmtId="3" fontId="9" fillId="0" borderId="48" xfId="0" applyNumberFormat="1" applyFont="1" applyBorder="1" applyAlignment="1">
      <alignment shrinkToFit="1"/>
    </xf>
    <xf numFmtId="0" fontId="9" fillId="0" borderId="1" xfId="0" applyFont="1" applyBorder="1" applyAlignment="1">
      <alignment horizontal="left" shrinkToFit="1"/>
    </xf>
    <xf numFmtId="0" fontId="9" fillId="0" borderId="0" xfId="0" applyFont="1"/>
    <xf numFmtId="0" fontId="9" fillId="0" borderId="20" xfId="0" applyFont="1" applyBorder="1"/>
    <xf numFmtId="3" fontId="9" fillId="0" borderId="0" xfId="0" applyNumberFormat="1" applyFont="1" applyAlignment="1">
      <alignment shrinkToFit="1"/>
    </xf>
    <xf numFmtId="0" fontId="9" fillId="0" borderId="2" xfId="0" applyFont="1" applyBorder="1" applyAlignment="1">
      <alignment horizontal="left" shrinkToFit="1"/>
    </xf>
    <xf numFmtId="0" fontId="9" fillId="0" borderId="18" xfId="0" applyFont="1" applyBorder="1" applyAlignment="1">
      <alignment horizontal="left" shrinkToFit="1"/>
    </xf>
    <xf numFmtId="0" fontId="4" fillId="0" borderId="65" xfId="0" applyFont="1" applyBorder="1"/>
    <xf numFmtId="0" fontId="4" fillId="0" borderId="66" xfId="0" applyFont="1" applyBorder="1"/>
    <xf numFmtId="164" fontId="4" fillId="0" borderId="40" xfId="1" applyNumberFormat="1" applyFont="1" applyBorder="1"/>
    <xf numFmtId="165" fontId="4" fillId="0" borderId="0" xfId="0" applyNumberFormat="1" applyFont="1"/>
    <xf numFmtId="165" fontId="6" fillId="0" borderId="0" xfId="0" applyNumberFormat="1" applyFont="1" applyAlignment="1">
      <alignment horizontal="center" vertical="center"/>
    </xf>
    <xf numFmtId="165" fontId="6" fillId="0" borderId="0" xfId="0" applyNumberFormat="1" applyFont="1"/>
    <xf numFmtId="165" fontId="4" fillId="0" borderId="0" xfId="0" applyNumberFormat="1" applyFont="1" applyAlignment="1">
      <alignment horizontal="left" vertical="center"/>
    </xf>
    <xf numFmtId="165" fontId="6" fillId="0" borderId="0" xfId="0" applyNumberFormat="1" applyFont="1" applyAlignment="1">
      <alignment horizontal="right"/>
    </xf>
    <xf numFmtId="0" fontId="6" fillId="5" borderId="68" xfId="0" applyFont="1" applyFill="1" applyBorder="1" applyAlignment="1">
      <alignment horizontal="center"/>
    </xf>
    <xf numFmtId="3" fontId="6" fillId="5" borderId="68" xfId="0" applyNumberFormat="1" applyFont="1" applyFill="1" applyBorder="1"/>
    <xf numFmtId="3" fontId="6" fillId="5" borderId="67" xfId="0" applyNumberFormat="1" applyFont="1" applyFill="1" applyBorder="1"/>
    <xf numFmtId="3" fontId="4" fillId="3" borderId="0" xfId="0" applyNumberFormat="1" applyFont="1" applyFill="1" applyAlignment="1">
      <alignment shrinkToFit="1"/>
    </xf>
    <xf numFmtId="165" fontId="6" fillId="3" borderId="0" xfId="0" applyNumberFormat="1" applyFont="1" applyFill="1"/>
    <xf numFmtId="3" fontId="11" fillId="0" borderId="2" xfId="0" applyNumberFormat="1" applyFont="1" applyBorder="1"/>
    <xf numFmtId="0" fontId="6" fillId="6" borderId="9" xfId="0" applyFont="1" applyFill="1" applyBorder="1"/>
    <xf numFmtId="41" fontId="6" fillId="6" borderId="10" xfId="0" applyNumberFormat="1" applyFont="1" applyFill="1" applyBorder="1"/>
    <xf numFmtId="166" fontId="4" fillId="0" borderId="0" xfId="0" applyNumberFormat="1" applyFont="1"/>
    <xf numFmtId="167" fontId="4" fillId="0" borderId="0" xfId="0" applyNumberFormat="1" applyFont="1"/>
    <xf numFmtId="168" fontId="6" fillId="0" borderId="0" xfId="0" applyNumberFormat="1" applyFont="1"/>
    <xf numFmtId="3" fontId="4" fillId="0" borderId="25" xfId="0" applyNumberFormat="1" applyFont="1" applyBorder="1"/>
    <xf numFmtId="3" fontId="4" fillId="0" borderId="36" xfId="0" applyNumberFormat="1" applyFont="1" applyBorder="1"/>
    <xf numFmtId="0" fontId="4" fillId="0" borderId="70" xfId="0" applyFont="1" applyBorder="1" applyAlignment="1">
      <alignment horizontal="center"/>
    </xf>
    <xf numFmtId="0" fontId="4" fillId="0" borderId="71" xfId="0" applyFont="1" applyBorder="1" applyAlignment="1">
      <alignment horizontal="left"/>
    </xf>
    <xf numFmtId="3" fontId="4" fillId="0" borderId="54" xfId="0" applyNumberFormat="1" applyFont="1" applyBorder="1"/>
    <xf numFmtId="3" fontId="4" fillId="0" borderId="24" xfId="0" applyNumberFormat="1" applyFont="1" applyBorder="1"/>
    <xf numFmtId="3" fontId="4" fillId="0" borderId="45" xfId="0" applyNumberFormat="1" applyFont="1" applyBorder="1" applyAlignment="1">
      <alignment shrinkToFit="1"/>
    </xf>
    <xf numFmtId="3" fontId="4" fillId="0" borderId="65" xfId="0" applyNumberFormat="1" applyFont="1" applyBorder="1" applyAlignment="1">
      <alignment shrinkToFit="1"/>
    </xf>
    <xf numFmtId="3" fontId="4" fillId="0" borderId="66" xfId="0" applyNumberFormat="1" applyFont="1" applyBorder="1" applyAlignment="1">
      <alignment shrinkToFit="1"/>
    </xf>
    <xf numFmtId="0" fontId="6" fillId="5" borderId="72" xfId="0" applyFont="1" applyFill="1" applyBorder="1"/>
    <xf numFmtId="0" fontId="6" fillId="5" borderId="35" xfId="0" applyFont="1" applyFill="1" applyBorder="1"/>
    <xf numFmtId="0" fontId="4" fillId="0" borderId="2" xfId="0" applyFont="1" applyBorder="1" applyAlignment="1">
      <alignment horizontal="center" shrinkToFit="1"/>
    </xf>
    <xf numFmtId="0" fontId="4" fillId="0" borderId="2" xfId="0" applyFont="1" applyBorder="1" applyAlignment="1">
      <alignment horizontal="left" shrinkToFit="1"/>
    </xf>
    <xf numFmtId="3" fontId="4" fillId="0" borderId="2" xfId="0" applyNumberFormat="1" applyFont="1" applyBorder="1" applyAlignment="1">
      <alignment shrinkToFit="1"/>
    </xf>
    <xf numFmtId="0" fontId="6" fillId="3" borderId="0" xfId="0" applyFont="1" applyFill="1" applyAlignment="1">
      <alignment horizontal="center" vertical="center"/>
    </xf>
    <xf numFmtId="3" fontId="6" fillId="3" borderId="0" xfId="0" applyNumberFormat="1" applyFont="1" applyFill="1"/>
    <xf numFmtId="0" fontId="4" fillId="3" borderId="0" xfId="0" applyFont="1" applyFill="1" applyAlignment="1">
      <alignment horizontal="left" shrinkToFit="1"/>
    </xf>
    <xf numFmtId="0" fontId="6" fillId="0" borderId="44" xfId="0" applyFont="1" applyBorder="1" applyAlignment="1">
      <alignment horizontal="center" wrapText="1"/>
    </xf>
    <xf numFmtId="3" fontId="4" fillId="0" borderId="45" xfId="0" applyNumberFormat="1" applyFont="1" applyBorder="1"/>
    <xf numFmtId="0" fontId="4" fillId="0" borderId="45" xfId="0" applyFont="1" applyBorder="1"/>
    <xf numFmtId="0" fontId="4" fillId="0" borderId="40" xfId="0" applyFont="1" applyBorder="1"/>
    <xf numFmtId="0" fontId="4" fillId="0" borderId="61" xfId="0" applyFont="1" applyBorder="1"/>
    <xf numFmtId="164" fontId="4" fillId="0" borderId="8" xfId="1" applyNumberFormat="1" applyFont="1" applyBorder="1"/>
    <xf numFmtId="164" fontId="6" fillId="6" borderId="17" xfId="1" applyNumberFormat="1" applyFont="1" applyFill="1" applyBorder="1"/>
    <xf numFmtId="164" fontId="4" fillId="5" borderId="17" xfId="1" applyNumberFormat="1" applyFont="1" applyFill="1" applyBorder="1"/>
    <xf numFmtId="164" fontId="4" fillId="0" borderId="12" xfId="1" applyNumberFormat="1" applyFont="1" applyFill="1" applyBorder="1"/>
    <xf numFmtId="164" fontId="6" fillId="6" borderId="10" xfId="0" applyNumberFormat="1" applyFont="1" applyFill="1" applyBorder="1"/>
    <xf numFmtId="3" fontId="4" fillId="0" borderId="28" xfId="0" applyNumberFormat="1" applyFont="1" applyBorder="1"/>
    <xf numFmtId="3" fontId="4" fillId="0" borderId="57" xfId="0" applyNumberFormat="1" applyFont="1" applyBorder="1"/>
    <xf numFmtId="3" fontId="4" fillId="0" borderId="20" xfId="0" applyNumberFormat="1" applyFont="1" applyBorder="1"/>
    <xf numFmtId="3" fontId="4" fillId="0" borderId="5" xfId="0" applyNumberFormat="1" applyFont="1" applyBorder="1"/>
    <xf numFmtId="0" fontId="4" fillId="3" borderId="74" xfId="0" applyFont="1" applyFill="1" applyBorder="1"/>
    <xf numFmtId="169" fontId="6" fillId="5" borderId="42" xfId="0" applyNumberFormat="1" applyFont="1" applyFill="1" applyBorder="1" applyAlignment="1">
      <alignment shrinkToFit="1"/>
    </xf>
    <xf numFmtId="169" fontId="6" fillId="5" borderId="53" xfId="0" applyNumberFormat="1" applyFont="1" applyFill="1" applyBorder="1" applyAlignment="1">
      <alignment shrinkToFit="1"/>
    </xf>
    <xf numFmtId="0" fontId="4" fillId="0" borderId="29" xfId="0" applyFont="1" applyBorder="1"/>
    <xf numFmtId="0" fontId="4" fillId="5" borderId="35" xfId="0" applyFont="1" applyFill="1" applyBorder="1"/>
    <xf numFmtId="0" fontId="4" fillId="5" borderId="75" xfId="0" applyFont="1" applyFill="1" applyBorder="1"/>
    <xf numFmtId="0" fontId="4" fillId="0" borderId="11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37" xfId="0" applyFont="1" applyBorder="1" applyAlignment="1">
      <alignment horizontal="center"/>
    </xf>
    <xf numFmtId="0" fontId="4" fillId="0" borderId="36" xfId="0" applyFont="1" applyBorder="1" applyAlignment="1">
      <alignment horizontal="left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left"/>
    </xf>
    <xf numFmtId="41" fontId="4" fillId="0" borderId="8" xfId="0" applyNumberFormat="1" applyFont="1" applyBorder="1"/>
    <xf numFmtId="0" fontId="4" fillId="0" borderId="4" xfId="0" applyFont="1" applyBorder="1"/>
    <xf numFmtId="0" fontId="9" fillId="0" borderId="24" xfId="0" applyFont="1" applyBorder="1"/>
    <xf numFmtId="169" fontId="4" fillId="0" borderId="0" xfId="0" applyNumberFormat="1" applyFont="1"/>
    <xf numFmtId="0" fontId="4" fillId="0" borderId="76" xfId="0" applyFont="1" applyBorder="1"/>
    <xf numFmtId="0" fontId="4" fillId="0" borderId="5" xfId="0" applyFont="1" applyBorder="1"/>
    <xf numFmtId="0" fontId="6" fillId="5" borderId="13" xfId="0" applyFont="1" applyFill="1" applyBorder="1" applyAlignment="1">
      <alignment horizontal="left" shrinkToFit="1"/>
    </xf>
    <xf numFmtId="0" fontId="6" fillId="5" borderId="34" xfId="0" applyFont="1" applyFill="1" applyBorder="1" applyAlignment="1">
      <alignment horizontal="left" shrinkToFit="1"/>
    </xf>
    <xf numFmtId="0" fontId="6" fillId="0" borderId="13" xfId="0" applyFont="1" applyBorder="1" applyAlignment="1">
      <alignment horizontal="center" vertical="top"/>
    </xf>
    <xf numFmtId="0" fontId="6" fillId="0" borderId="34" xfId="0" applyFont="1" applyBorder="1" applyAlignment="1">
      <alignment horizontal="center" vertical="top"/>
    </xf>
    <xf numFmtId="0" fontId="6" fillId="0" borderId="14" xfId="0" applyFont="1" applyBorder="1" applyAlignment="1">
      <alignment horizontal="center" vertical="top"/>
    </xf>
    <xf numFmtId="0" fontId="4" fillId="5" borderId="34" xfId="0" applyFont="1" applyFill="1" applyBorder="1"/>
    <xf numFmtId="0" fontId="4" fillId="5" borderId="15" xfId="0" applyFont="1" applyFill="1" applyBorder="1"/>
    <xf numFmtId="0" fontId="3" fillId="4" borderId="0" xfId="0" applyFont="1" applyFill="1" applyAlignment="1">
      <alignment horizontal="center"/>
    </xf>
    <xf numFmtId="0" fontId="5" fillId="4" borderId="0" xfId="0" applyFont="1" applyFill="1" applyAlignment="1">
      <alignment horizontal="center" vertical="top"/>
    </xf>
    <xf numFmtId="0" fontId="5" fillId="4" borderId="0" xfId="0" applyFont="1" applyFill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4" fillId="0" borderId="0" xfId="0" applyFont="1"/>
    <xf numFmtId="0" fontId="6" fillId="5" borderId="13" xfId="0" applyFont="1" applyFill="1" applyBorder="1"/>
    <xf numFmtId="0" fontId="6" fillId="5" borderId="34" xfId="0" applyFont="1" applyFill="1" applyBorder="1"/>
    <xf numFmtId="0" fontId="4" fillId="5" borderId="14" xfId="0" applyFont="1" applyFill="1" applyBorder="1"/>
    <xf numFmtId="0" fontId="5" fillId="4" borderId="0" xfId="0" applyFont="1" applyFill="1" applyAlignment="1">
      <alignment horizontal="center" vertical="center"/>
    </xf>
    <xf numFmtId="0" fontId="6" fillId="5" borderId="33" xfId="0" applyFont="1" applyFill="1" applyBorder="1"/>
    <xf numFmtId="0" fontId="6" fillId="5" borderId="16" xfId="0" applyFont="1" applyFill="1" applyBorder="1"/>
    <xf numFmtId="0" fontId="4" fillId="5" borderId="16" xfId="0" applyFont="1" applyFill="1" applyBorder="1"/>
    <xf numFmtId="0" fontId="4" fillId="5" borderId="17" xfId="0" applyFont="1" applyFill="1" applyBorder="1"/>
    <xf numFmtId="0" fontId="12" fillId="0" borderId="0" xfId="0" applyFont="1" applyAlignment="1">
      <alignment horizontal="center"/>
    </xf>
    <xf numFmtId="0" fontId="6" fillId="6" borderId="69" xfId="0" applyFont="1" applyFill="1" applyBorder="1" applyAlignment="1">
      <alignment horizontal="center"/>
    </xf>
    <xf numFmtId="0" fontId="6" fillId="6" borderId="32" xfId="0" applyFont="1" applyFill="1" applyBorder="1" applyAlignment="1">
      <alignment horizontal="center"/>
    </xf>
    <xf numFmtId="0" fontId="6" fillId="6" borderId="51" xfId="0" applyFont="1" applyFill="1" applyBorder="1" applyAlignment="1">
      <alignment horizontal="center"/>
    </xf>
    <xf numFmtId="0" fontId="3" fillId="4" borderId="73" xfId="0" applyFont="1" applyFill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6" fillId="5" borderId="13" xfId="0" applyFont="1" applyFill="1" applyBorder="1" applyAlignment="1">
      <alignment horizontal="left"/>
    </xf>
    <xf numFmtId="0" fontId="6" fillId="5" borderId="34" xfId="0" applyFont="1" applyFill="1" applyBorder="1" applyAlignment="1">
      <alignment horizontal="left"/>
    </xf>
    <xf numFmtId="0" fontId="6" fillId="6" borderId="13" xfId="0" applyFont="1" applyFill="1" applyBorder="1" applyAlignment="1">
      <alignment horizontal="center"/>
    </xf>
    <xf numFmtId="0" fontId="6" fillId="6" borderId="34" xfId="0" applyFont="1" applyFill="1" applyBorder="1" applyAlignment="1">
      <alignment horizontal="center"/>
    </xf>
    <xf numFmtId="0" fontId="6" fillId="6" borderId="15" xfId="0" applyFont="1" applyFill="1" applyBorder="1" applyAlignment="1">
      <alignment horizontal="center"/>
    </xf>
    <xf numFmtId="3" fontId="4" fillId="0" borderId="30" xfId="0" applyNumberFormat="1" applyFont="1" applyBorder="1" applyAlignment="1">
      <alignment vertical="center"/>
    </xf>
    <xf numFmtId="0" fontId="6" fillId="0" borderId="3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41" fontId="6" fillId="0" borderId="13" xfId="0" applyNumberFormat="1" applyFont="1" applyBorder="1" applyAlignment="1">
      <alignment horizontal="center" vertical="center" wrapText="1"/>
    </xf>
    <xf numFmtId="41" fontId="6" fillId="0" borderId="14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/>
    </xf>
    <xf numFmtId="41" fontId="4" fillId="0" borderId="26" xfId="0" applyNumberFormat="1" applyFont="1" applyBorder="1" applyAlignment="1">
      <alignment horizontal="center" vertical="center" shrinkToFit="1"/>
    </xf>
    <xf numFmtId="41" fontId="4" fillId="0" borderId="30" xfId="0" applyNumberFormat="1" applyFont="1" applyBorder="1" applyAlignment="1">
      <alignment horizontal="center" vertical="center" shrinkToFit="1"/>
    </xf>
    <xf numFmtId="41" fontId="4" fillId="0" borderId="54" xfId="0" applyNumberFormat="1" applyFont="1" applyBorder="1" applyAlignment="1">
      <alignment horizontal="center" vertical="center" shrinkToFi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2-23%20Budget/21-22%20General%20Fund%20Budget%20Amended%20%20V.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enue"/>
      <sheetName val=" Proposed Salary"/>
      <sheetName val="Services &amp; Supplies"/>
    </sheetNames>
    <sheetDataSet>
      <sheetData sheetId="0" refreshError="1"/>
      <sheetData sheetId="1">
        <row r="35">
          <cell r="H35">
            <v>576190.60071599996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5"/>
  <sheetViews>
    <sheetView zoomScaleNormal="100" workbookViewId="0">
      <selection activeCell="F35" sqref="F35"/>
    </sheetView>
  </sheetViews>
  <sheetFormatPr defaultColWidth="8.85546875" defaultRowHeight="17.25" x14ac:dyDescent="0.3"/>
  <cols>
    <col min="1" max="1" width="8.85546875" style="1"/>
    <col min="2" max="2" width="33.42578125" style="1" customWidth="1"/>
    <col min="3" max="3" width="12.140625" style="1" customWidth="1"/>
    <col min="4" max="4" width="11.42578125" style="1" customWidth="1"/>
    <col min="5" max="5" width="11.7109375" style="1" customWidth="1"/>
    <col min="6" max="6" width="12.85546875" style="1" customWidth="1"/>
    <col min="7" max="7" width="12.5703125" style="141" customWidth="1"/>
    <col min="8" max="8" width="9.42578125" style="1" bestFit="1" customWidth="1"/>
    <col min="9" max="9" width="12.140625" style="1" bestFit="1" customWidth="1"/>
    <col min="10" max="10" width="9.140625" style="1"/>
    <col min="11" max="16384" width="8.85546875" style="1"/>
  </cols>
  <sheetData>
    <row r="1" spans="1:10" ht="15.2" customHeight="1" x14ac:dyDescent="0.3">
      <c r="A1" s="311" t="s">
        <v>23</v>
      </c>
      <c r="B1" s="311"/>
      <c r="C1" s="311"/>
      <c r="D1" s="311"/>
      <c r="E1" s="311"/>
      <c r="F1" s="311"/>
    </row>
    <row r="2" spans="1:10" ht="15.2" customHeight="1" x14ac:dyDescent="0.3">
      <c r="A2" s="313" t="s">
        <v>25</v>
      </c>
      <c r="B2" s="313"/>
      <c r="C2" s="313"/>
      <c r="D2" s="313"/>
      <c r="E2" s="313"/>
      <c r="F2" s="313"/>
    </row>
    <row r="3" spans="1:10" ht="15.2" customHeight="1" thickBot="1" x14ac:dyDescent="0.35">
      <c r="A3" s="312" t="s">
        <v>115</v>
      </c>
      <c r="B3" s="312"/>
      <c r="C3" s="312"/>
      <c r="D3" s="312"/>
      <c r="E3" s="312"/>
      <c r="F3" s="312"/>
    </row>
    <row r="4" spans="1:10" ht="21" customHeight="1" thickBot="1" x14ac:dyDescent="0.35">
      <c r="A4" s="306" t="s">
        <v>28</v>
      </c>
      <c r="B4" s="307"/>
      <c r="C4" s="307"/>
      <c r="D4" s="307"/>
      <c r="E4" s="307"/>
      <c r="F4" s="308"/>
    </row>
    <row r="5" spans="1:10" ht="12.95" customHeight="1" thickBot="1" x14ac:dyDescent="0.35">
      <c r="A5" s="2" t="s">
        <v>29</v>
      </c>
      <c r="B5" s="3"/>
      <c r="C5" s="3"/>
      <c r="D5" s="3"/>
      <c r="E5" s="3"/>
      <c r="F5" s="4"/>
    </row>
    <row r="6" spans="1:10" ht="33" customHeight="1" thickBot="1" x14ac:dyDescent="0.35">
      <c r="A6" s="5"/>
      <c r="B6" s="6"/>
      <c r="C6" s="7"/>
      <c r="D6" s="8" t="s">
        <v>116</v>
      </c>
      <c r="E6" s="8" t="s">
        <v>117</v>
      </c>
      <c r="F6" s="272" t="s">
        <v>118</v>
      </c>
      <c r="G6" s="269"/>
      <c r="H6" s="9"/>
      <c r="I6" s="9"/>
      <c r="J6" s="9"/>
    </row>
    <row r="7" spans="1:10" s="9" customFormat="1" ht="14.45" customHeight="1" thickBot="1" x14ac:dyDescent="0.35">
      <c r="A7" s="10"/>
      <c r="B7" s="11" t="s">
        <v>30</v>
      </c>
      <c r="C7" s="12"/>
      <c r="D7" s="13">
        <v>500000</v>
      </c>
      <c r="E7" s="13">
        <v>544112</v>
      </c>
      <c r="F7" s="13">
        <v>545000</v>
      </c>
      <c r="G7" s="270"/>
    </row>
    <row r="8" spans="1:10" ht="14.45" customHeight="1" thickBot="1" x14ac:dyDescent="0.35">
      <c r="A8" s="2" t="s">
        <v>66</v>
      </c>
      <c r="B8" s="14"/>
      <c r="C8" s="14"/>
      <c r="D8" s="15"/>
      <c r="E8" s="15"/>
      <c r="F8" s="15"/>
    </row>
    <row r="9" spans="1:10" ht="14.45" customHeight="1" x14ac:dyDescent="0.3">
      <c r="A9" s="16">
        <v>9410</v>
      </c>
      <c r="B9" s="17" t="s">
        <v>31</v>
      </c>
      <c r="C9" s="18"/>
      <c r="D9" s="19">
        <v>2000</v>
      </c>
      <c r="E9" s="19">
        <v>9091</v>
      </c>
      <c r="F9" s="19">
        <v>9000</v>
      </c>
    </row>
    <row r="10" spans="1:10" ht="14.45" customHeight="1" x14ac:dyDescent="0.3">
      <c r="A10" s="20">
        <v>9444</v>
      </c>
      <c r="B10" s="21" t="s">
        <v>32</v>
      </c>
      <c r="C10" s="22"/>
      <c r="D10" s="23"/>
      <c r="E10" s="23"/>
      <c r="F10" s="23"/>
    </row>
    <row r="11" spans="1:10" ht="14.45" customHeight="1" x14ac:dyDescent="0.3">
      <c r="A11" s="20">
        <v>9429</v>
      </c>
      <c r="B11" s="24" t="s">
        <v>67</v>
      </c>
      <c r="C11" s="22"/>
      <c r="D11" s="23">
        <v>35000</v>
      </c>
      <c r="E11" s="23">
        <v>59140</v>
      </c>
      <c r="F11" s="23">
        <v>50000</v>
      </c>
      <c r="G11" s="62"/>
    </row>
    <row r="12" spans="1:10" s="9" customFormat="1" ht="14.45" customHeight="1" thickBot="1" x14ac:dyDescent="0.35">
      <c r="A12" s="25" t="s">
        <v>60</v>
      </c>
      <c r="B12" s="26"/>
      <c r="C12" s="27"/>
      <c r="D12" s="28">
        <f>SUM(D9:D11)</f>
        <v>37000</v>
      </c>
      <c r="E12" s="28">
        <f>SUM(E9:E11)</f>
        <v>68231</v>
      </c>
      <c r="F12" s="28">
        <f>SUM(F9:F11)</f>
        <v>59000</v>
      </c>
      <c r="G12" s="270"/>
    </row>
    <row r="13" spans="1:10" ht="14.45" customHeight="1" thickBot="1" x14ac:dyDescent="0.35">
      <c r="A13" s="264" t="s">
        <v>33</v>
      </c>
      <c r="B13" s="265"/>
      <c r="C13" s="265"/>
      <c r="D13" s="15"/>
      <c r="E13" s="15"/>
      <c r="F13" s="15"/>
    </row>
    <row r="14" spans="1:10" ht="14.45" customHeight="1" x14ac:dyDescent="0.3">
      <c r="A14" s="266">
        <v>9522</v>
      </c>
      <c r="B14" s="267" t="s">
        <v>34</v>
      </c>
      <c r="C14" s="268"/>
      <c r="D14" s="262">
        <v>3500</v>
      </c>
      <c r="E14" s="23">
        <v>3874</v>
      </c>
      <c r="F14" s="23">
        <v>3000</v>
      </c>
    </row>
    <row r="15" spans="1:10" ht="14.45" customHeight="1" x14ac:dyDescent="0.3">
      <c r="A15" s="266"/>
      <c r="C15" s="268"/>
      <c r="D15" s="65"/>
      <c r="E15" s="65"/>
      <c r="F15" s="200"/>
    </row>
    <row r="16" spans="1:10" ht="14.45" customHeight="1" x14ac:dyDescent="0.3">
      <c r="A16" s="266"/>
      <c r="B16" s="267"/>
      <c r="C16" s="268"/>
      <c r="D16" s="263"/>
      <c r="E16" s="261"/>
      <c r="F16" s="261"/>
    </row>
    <row r="17" spans="1:10" s="9" customFormat="1" ht="14.45" customHeight="1" thickBot="1" x14ac:dyDescent="0.35">
      <c r="A17" s="25" t="s">
        <v>61</v>
      </c>
      <c r="B17" s="26"/>
      <c r="C17" s="27"/>
      <c r="D17" s="28">
        <f>SUM(D14:D16)</f>
        <v>3500</v>
      </c>
      <c r="E17" s="28">
        <f>SUM(E14:E16)</f>
        <v>3874</v>
      </c>
      <c r="F17" s="28">
        <f>F15+F14</f>
        <v>3000</v>
      </c>
      <c r="G17" s="270"/>
    </row>
    <row r="18" spans="1:10" ht="14.45" customHeight="1" thickBot="1" x14ac:dyDescent="0.35">
      <c r="A18" s="2" t="s">
        <v>35</v>
      </c>
      <c r="B18" s="14"/>
      <c r="C18" s="14"/>
      <c r="D18" s="15"/>
      <c r="E18" s="15"/>
      <c r="F18" s="15"/>
    </row>
    <row r="19" spans="1:10" ht="14.45" customHeight="1" x14ac:dyDescent="0.3">
      <c r="A19" s="29">
        <v>9646</v>
      </c>
      <c r="B19" s="30" t="s">
        <v>36</v>
      </c>
      <c r="C19" s="31"/>
      <c r="D19" s="19">
        <v>489100</v>
      </c>
      <c r="E19" s="19">
        <v>537310</v>
      </c>
      <c r="F19" s="19">
        <v>525000</v>
      </c>
    </row>
    <row r="20" spans="1:10" ht="0.75" customHeight="1" x14ac:dyDescent="0.3">
      <c r="A20" s="20"/>
      <c r="B20" s="21" t="s">
        <v>100</v>
      </c>
      <c r="C20" s="236"/>
      <c r="D20" s="238"/>
      <c r="E20" s="275"/>
      <c r="F20" s="273"/>
      <c r="G20" s="271"/>
      <c r="I20" s="33"/>
      <c r="J20" s="33"/>
    </row>
    <row r="21" spans="1:10" ht="14.25" hidden="1" customHeight="1" x14ac:dyDescent="0.3">
      <c r="A21" s="20"/>
      <c r="B21" s="21" t="s">
        <v>102</v>
      </c>
      <c r="C21" s="236"/>
      <c r="D21" s="238"/>
      <c r="F21" s="273"/>
      <c r="G21" s="271"/>
      <c r="I21" s="33"/>
      <c r="J21" s="33"/>
    </row>
    <row r="22" spans="1:10" ht="14.25" hidden="1" customHeight="1" x14ac:dyDescent="0.3">
      <c r="A22" s="20"/>
      <c r="B22" s="21" t="s">
        <v>37</v>
      </c>
      <c r="C22" s="236"/>
      <c r="D22" s="238"/>
      <c r="E22" s="238"/>
      <c r="F22" s="274"/>
      <c r="G22" s="271"/>
      <c r="I22" s="33"/>
      <c r="J22" s="33"/>
    </row>
    <row r="23" spans="1:10" ht="14.25" hidden="1" customHeight="1" x14ac:dyDescent="0.3">
      <c r="A23" s="20"/>
      <c r="B23" s="21" t="s">
        <v>101</v>
      </c>
      <c r="C23" s="236"/>
      <c r="D23" s="238"/>
      <c r="E23" s="238"/>
      <c r="F23" s="275"/>
      <c r="G23" s="271"/>
      <c r="I23" s="33"/>
      <c r="J23" s="33"/>
    </row>
    <row r="24" spans="1:10" ht="14.25" hidden="1" customHeight="1" x14ac:dyDescent="0.3">
      <c r="A24" s="20"/>
      <c r="B24" s="21" t="s">
        <v>38</v>
      </c>
      <c r="C24" s="236"/>
      <c r="D24" s="238"/>
      <c r="E24" s="238"/>
      <c r="F24" s="276"/>
      <c r="G24" s="271"/>
      <c r="I24" s="33"/>
      <c r="J24" s="33"/>
    </row>
    <row r="25" spans="1:10" ht="14.25" hidden="1" customHeight="1" x14ac:dyDescent="0.3">
      <c r="A25" s="20"/>
      <c r="B25" s="21" t="s">
        <v>57</v>
      </c>
      <c r="C25" s="236"/>
      <c r="D25" s="238"/>
      <c r="E25" s="238"/>
      <c r="F25" s="274"/>
      <c r="G25" s="271"/>
      <c r="I25" s="33"/>
      <c r="J25" s="33"/>
    </row>
    <row r="26" spans="1:10" ht="14.25" hidden="1" customHeight="1" x14ac:dyDescent="0.3">
      <c r="A26" s="20"/>
      <c r="B26" s="21" t="s">
        <v>85</v>
      </c>
      <c r="C26" s="236"/>
      <c r="D26" s="238"/>
      <c r="E26" s="238"/>
      <c r="F26" s="274"/>
      <c r="G26" s="247"/>
      <c r="I26" s="33"/>
    </row>
    <row r="27" spans="1:10" ht="14.25" hidden="1" customHeight="1" x14ac:dyDescent="0.3">
      <c r="A27" s="20"/>
      <c r="B27" s="21" t="s">
        <v>39</v>
      </c>
      <c r="C27" s="236"/>
      <c r="D27" s="238"/>
      <c r="E27" s="238"/>
      <c r="F27" s="274"/>
      <c r="G27" s="247"/>
      <c r="I27" s="33"/>
      <c r="J27" s="33"/>
    </row>
    <row r="28" spans="1:10" ht="14.25" hidden="1" customHeight="1" x14ac:dyDescent="0.3">
      <c r="A28" s="34"/>
      <c r="B28" s="21" t="s">
        <v>103</v>
      </c>
      <c r="C28" s="237"/>
      <c r="D28" s="238"/>
      <c r="E28" s="238"/>
      <c r="F28" s="274"/>
      <c r="G28" s="247"/>
      <c r="I28" s="33"/>
      <c r="J28" s="33"/>
    </row>
    <row r="29" spans="1:10" ht="14.25" customHeight="1" x14ac:dyDescent="0.3">
      <c r="A29" s="34"/>
      <c r="B29" s="21"/>
      <c r="C29" s="236"/>
      <c r="D29" s="35"/>
      <c r="E29" s="238"/>
      <c r="F29" s="274"/>
      <c r="G29" s="247"/>
      <c r="I29" s="33"/>
      <c r="J29" s="33"/>
    </row>
    <row r="30" spans="1:10" s="9" customFormat="1" ht="14.45" customHeight="1" thickBot="1" x14ac:dyDescent="0.35">
      <c r="A30" s="25" t="s">
        <v>62</v>
      </c>
      <c r="B30" s="36"/>
      <c r="C30" s="37"/>
      <c r="D30" s="28">
        <f>SUM(D19:D29)</f>
        <v>489100</v>
      </c>
      <c r="E30" s="28">
        <f>SUM(E19:E29)</f>
        <v>537310</v>
      </c>
      <c r="F30" s="28">
        <f>SUM(F19:F29)</f>
        <v>525000</v>
      </c>
      <c r="G30" s="270"/>
      <c r="H30" s="1"/>
      <c r="I30" s="1"/>
      <c r="J30" s="1"/>
    </row>
    <row r="31" spans="1:10" ht="14.45" customHeight="1" thickBot="1" x14ac:dyDescent="0.35">
      <c r="A31" s="2" t="s">
        <v>40</v>
      </c>
      <c r="B31" s="14"/>
      <c r="C31" s="14"/>
      <c r="D31" s="38"/>
      <c r="E31" s="39"/>
      <c r="F31" s="38"/>
      <c r="G31" s="247"/>
    </row>
    <row r="32" spans="1:10" ht="14.45" customHeight="1" x14ac:dyDescent="0.3">
      <c r="A32" s="29">
        <v>9790</v>
      </c>
      <c r="B32" s="30" t="s">
        <v>41</v>
      </c>
      <c r="C32" s="31"/>
      <c r="D32" s="19">
        <v>3000</v>
      </c>
      <c r="E32" s="19">
        <v>21750</v>
      </c>
      <c r="F32" s="19">
        <v>20000</v>
      </c>
      <c r="G32" s="247"/>
      <c r="H32" s="40"/>
    </row>
    <row r="33" spans="1:10" s="9" customFormat="1" ht="14.45" customHeight="1" thickBot="1" x14ac:dyDescent="0.35">
      <c r="A33" s="41" t="s">
        <v>63</v>
      </c>
      <c r="B33" s="42"/>
      <c r="C33" s="43"/>
      <c r="D33" s="44">
        <f>SUM(D32)</f>
        <v>3000</v>
      </c>
      <c r="E33" s="44">
        <f>SUM(E32)</f>
        <v>21750</v>
      </c>
      <c r="F33" s="44">
        <f>SUM(F32)</f>
        <v>20000</v>
      </c>
      <c r="G33" s="270"/>
      <c r="H33" s="40"/>
      <c r="I33" s="40"/>
      <c r="J33" s="1"/>
    </row>
    <row r="34" spans="1:10" s="9" customFormat="1" ht="14.45" customHeight="1" thickBot="1" x14ac:dyDescent="0.35">
      <c r="A34" s="304" t="s">
        <v>113</v>
      </c>
      <c r="B34" s="305"/>
      <c r="C34" s="45"/>
      <c r="D34" s="46">
        <v>39773</v>
      </c>
      <c r="E34" s="46"/>
      <c r="F34" s="287">
        <v>353287</v>
      </c>
      <c r="G34" s="247"/>
      <c r="H34" s="1"/>
      <c r="I34" s="1"/>
      <c r="J34" s="1"/>
    </row>
    <row r="35" spans="1:10" s="9" customFormat="1" ht="14.45" customHeight="1" thickBot="1" x14ac:dyDescent="0.35">
      <c r="A35" s="304" t="s">
        <v>42</v>
      </c>
      <c r="B35" s="309"/>
      <c r="C35" s="310"/>
      <c r="D35" s="47">
        <f>D34+D33+D30+D17+D12+D7</f>
        <v>1072373</v>
      </c>
      <c r="E35" s="47">
        <f>E34+E33+E30+E17+E12+E7</f>
        <v>1175277</v>
      </c>
      <c r="F35" s="288">
        <f>F34+F33+F30+F17+F12+F7</f>
        <v>1505287</v>
      </c>
      <c r="G35" s="270"/>
      <c r="H35" s="40"/>
      <c r="I35" s="1"/>
      <c r="J35" s="1"/>
    </row>
    <row r="36" spans="1:10" x14ac:dyDescent="0.3">
      <c r="A36" s="48"/>
      <c r="G36" s="247"/>
    </row>
    <row r="37" spans="1:10" x14ac:dyDescent="0.3">
      <c r="A37" s="48"/>
      <c r="D37" s="40"/>
      <c r="G37" s="247"/>
    </row>
    <row r="38" spans="1:10" x14ac:dyDescent="0.3">
      <c r="A38" s="48"/>
      <c r="D38" s="1" t="s">
        <v>87</v>
      </c>
      <c r="G38" s="247"/>
      <c r="I38" s="301"/>
    </row>
    <row r="39" spans="1:10" x14ac:dyDescent="0.3">
      <c r="A39" s="48"/>
    </row>
    <row r="40" spans="1:10" x14ac:dyDescent="0.3">
      <c r="A40" s="48"/>
    </row>
    <row r="41" spans="1:10" x14ac:dyDescent="0.3">
      <c r="A41" s="48"/>
    </row>
    <row r="42" spans="1:10" x14ac:dyDescent="0.3">
      <c r="A42" s="48"/>
      <c r="E42" s="301"/>
    </row>
    <row r="43" spans="1:10" x14ac:dyDescent="0.3">
      <c r="A43" s="48"/>
    </row>
    <row r="44" spans="1:10" x14ac:dyDescent="0.3">
      <c r="A44" s="48"/>
    </row>
    <row r="45" spans="1:10" x14ac:dyDescent="0.3">
      <c r="A45" s="48"/>
    </row>
  </sheetData>
  <mergeCells count="6">
    <mergeCell ref="A34:B34"/>
    <mergeCell ref="A4:F4"/>
    <mergeCell ref="A35:C35"/>
    <mergeCell ref="A1:F1"/>
    <mergeCell ref="A3:F3"/>
    <mergeCell ref="A2:F2"/>
  </mergeCells>
  <phoneticPr fontId="0" type="noConversion"/>
  <pageMargins left="0.75" right="0.75" top="1" bottom="1" header="0.5" footer="0.5"/>
  <pageSetup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37"/>
  <sheetViews>
    <sheetView topLeftCell="A15" zoomScaleNormal="100" workbookViewId="0">
      <selection activeCell="H35" sqref="H35"/>
    </sheetView>
  </sheetViews>
  <sheetFormatPr defaultColWidth="8.85546875" defaultRowHeight="17.25" x14ac:dyDescent="0.3"/>
  <cols>
    <col min="1" max="1" width="2.85546875" style="1" customWidth="1"/>
    <col min="2" max="2" width="24.42578125" style="1" customWidth="1"/>
    <col min="3" max="3" width="9.5703125" style="1" bestFit="1" customWidth="1"/>
    <col min="4" max="4" width="10.42578125" style="1" bestFit="1" customWidth="1"/>
    <col min="5" max="5" width="9" style="1" bestFit="1" customWidth="1"/>
    <col min="6" max="6" width="9.5703125" style="141" customWidth="1"/>
    <col min="7" max="7" width="9" style="1" bestFit="1" customWidth="1"/>
    <col min="8" max="8" width="9.7109375" style="1" customWidth="1"/>
    <col min="9" max="9" width="15.28515625" style="239" customWidth="1"/>
    <col min="10" max="10" width="19.28515625" style="1" customWidth="1"/>
    <col min="11" max="11" width="11.42578125" style="1" customWidth="1"/>
    <col min="12" max="12" width="10" style="1" customWidth="1"/>
    <col min="13" max="13" width="8.85546875" style="1" customWidth="1"/>
    <col min="14" max="14" width="8.7109375" style="1" customWidth="1"/>
    <col min="15" max="15" width="9.85546875" style="1" customWidth="1"/>
    <col min="16" max="16" width="9.140625" style="1"/>
    <col min="17" max="17" width="10.140625" style="1" bestFit="1" customWidth="1"/>
    <col min="18" max="16384" width="8.85546875" style="1"/>
  </cols>
  <sheetData>
    <row r="1" spans="1:21" x14ac:dyDescent="0.3">
      <c r="A1" s="311" t="s">
        <v>23</v>
      </c>
      <c r="B1" s="311"/>
      <c r="C1" s="311"/>
      <c r="D1" s="311"/>
      <c r="E1" s="311"/>
      <c r="F1" s="311"/>
      <c r="G1" s="311"/>
      <c r="H1" s="311"/>
    </row>
    <row r="2" spans="1:21" x14ac:dyDescent="0.3">
      <c r="A2" s="320" t="s">
        <v>25</v>
      </c>
      <c r="B2" s="320"/>
      <c r="C2" s="320"/>
      <c r="D2" s="320"/>
      <c r="E2" s="320"/>
      <c r="F2" s="320"/>
      <c r="G2" s="320"/>
      <c r="H2" s="320"/>
    </row>
    <row r="3" spans="1:21" x14ac:dyDescent="0.3">
      <c r="A3" s="313" t="s">
        <v>115</v>
      </c>
      <c r="B3" s="313"/>
      <c r="C3" s="313"/>
      <c r="D3" s="313"/>
      <c r="E3" s="313"/>
      <c r="F3" s="313"/>
      <c r="G3" s="313"/>
      <c r="H3" s="313"/>
    </row>
    <row r="4" spans="1:21" ht="18" thickBot="1" x14ac:dyDescent="0.35">
      <c r="A4" s="314" t="s">
        <v>43</v>
      </c>
      <c r="B4" s="314"/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</row>
    <row r="5" spans="1:21" ht="44.25" customHeight="1" thickBot="1" x14ac:dyDescent="0.35">
      <c r="A5" s="49"/>
      <c r="B5" s="50"/>
      <c r="C5" s="51" t="s">
        <v>44</v>
      </c>
      <c r="D5" s="52" t="s">
        <v>45</v>
      </c>
      <c r="E5" s="53" t="s">
        <v>46</v>
      </c>
      <c r="F5" s="54" t="s">
        <v>99</v>
      </c>
      <c r="G5" s="52" t="s">
        <v>90</v>
      </c>
      <c r="H5" s="55" t="s">
        <v>47</v>
      </c>
      <c r="I5" s="240"/>
      <c r="J5" s="56"/>
      <c r="K5" s="57"/>
      <c r="L5" s="58"/>
      <c r="M5" s="58"/>
      <c r="N5" s="58"/>
      <c r="O5" s="58"/>
      <c r="P5" s="58"/>
    </row>
    <row r="6" spans="1:21" ht="18" thickBot="1" x14ac:dyDescent="0.35">
      <c r="A6" s="321" t="s">
        <v>48</v>
      </c>
      <c r="B6" s="322"/>
      <c r="C6" s="323"/>
      <c r="D6" s="323"/>
      <c r="E6" s="323"/>
      <c r="F6" s="323"/>
      <c r="G6" s="323"/>
      <c r="H6" s="324"/>
      <c r="I6" s="315"/>
      <c r="J6" s="315"/>
      <c r="K6" s="316"/>
      <c r="L6" s="316"/>
      <c r="M6" s="316"/>
      <c r="N6" s="316"/>
      <c r="O6" s="316"/>
      <c r="P6" s="316"/>
    </row>
    <row r="7" spans="1:21" x14ac:dyDescent="0.3">
      <c r="A7" s="59"/>
      <c r="B7" s="60" t="s">
        <v>49</v>
      </c>
      <c r="C7" s="61">
        <v>101514</v>
      </c>
      <c r="D7" s="61">
        <f>C7*0.0765</f>
        <v>7765.8209999999999</v>
      </c>
      <c r="E7" s="61">
        <f>H14</f>
        <v>26907.119999999999</v>
      </c>
      <c r="F7" s="62">
        <f>((C7/100)*0.44)*1.21</f>
        <v>540.46053600000005</v>
      </c>
      <c r="G7" s="61">
        <f>7000*0.06</f>
        <v>420</v>
      </c>
      <c r="H7" s="63">
        <f>SUM(C7:G7)</f>
        <v>137147.40153599999</v>
      </c>
      <c r="J7" s="40"/>
      <c r="K7" s="40"/>
      <c r="L7" s="253"/>
      <c r="M7" s="40"/>
      <c r="N7" s="40"/>
      <c r="O7" s="40"/>
      <c r="P7" s="40"/>
    </row>
    <row r="8" spans="1:21" x14ac:dyDescent="0.3">
      <c r="A8" s="64"/>
      <c r="B8" s="65" t="s">
        <v>50</v>
      </c>
      <c r="C8" s="66">
        <v>67521</v>
      </c>
      <c r="D8" s="66">
        <f>C8*0.0765</f>
        <v>5165.3564999999999</v>
      </c>
      <c r="E8" s="66">
        <f>H15</f>
        <v>6331.68</v>
      </c>
      <c r="F8" s="67">
        <f>((C8/100)*0.44)*1.21</f>
        <v>359.48180400000001</v>
      </c>
      <c r="G8" s="61">
        <f>7000*0.06</f>
        <v>420</v>
      </c>
      <c r="H8" s="68">
        <f>SUM(C8:G8)</f>
        <v>79797.518303999983</v>
      </c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</row>
    <row r="9" spans="1:21" x14ac:dyDescent="0.3">
      <c r="A9" s="64"/>
      <c r="B9" s="69" t="s">
        <v>51</v>
      </c>
      <c r="C9" s="70">
        <v>53386</v>
      </c>
      <c r="D9" s="70">
        <f>C9*0.0765</f>
        <v>4084.029</v>
      </c>
      <c r="E9" s="70">
        <f>H16</f>
        <v>4720.88</v>
      </c>
      <c r="F9" s="67">
        <f>((C9/100)*0.44)*1.21</f>
        <v>284.22706399999998</v>
      </c>
      <c r="G9" s="61">
        <f>7000*0.06</f>
        <v>420</v>
      </c>
      <c r="H9" s="71">
        <f>SUM(C9:G9)</f>
        <v>62895.136063999998</v>
      </c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</row>
    <row r="10" spans="1:21" ht="18" thickBot="1" x14ac:dyDescent="0.35">
      <c r="A10" s="72"/>
      <c r="B10" s="69" t="s">
        <v>88</v>
      </c>
      <c r="C10" s="73">
        <v>34644</v>
      </c>
      <c r="D10" s="70">
        <f>C10*0.0765</f>
        <v>2650.2660000000001</v>
      </c>
      <c r="E10" s="74">
        <f>H17</f>
        <v>16277.52</v>
      </c>
      <c r="F10" s="67">
        <f>((C10/100)*9.06)*1.21</f>
        <v>3797.8831439999999</v>
      </c>
      <c r="G10" s="75">
        <v>420</v>
      </c>
      <c r="H10" s="76">
        <f>SUM(C10:G10)</f>
        <v>57789.669144000007</v>
      </c>
      <c r="J10" s="77"/>
      <c r="K10" s="78"/>
      <c r="L10" s="78"/>
      <c r="M10" s="78"/>
      <c r="N10" s="78"/>
      <c r="O10" s="78"/>
      <c r="P10" s="78"/>
      <c r="Q10" s="40"/>
      <c r="R10" s="40"/>
      <c r="S10" s="40"/>
      <c r="T10" s="40"/>
      <c r="U10" s="40"/>
    </row>
    <row r="11" spans="1:21" x14ac:dyDescent="0.3">
      <c r="A11" s="79"/>
      <c r="B11" s="80" t="s">
        <v>81</v>
      </c>
      <c r="C11" s="81">
        <f t="shared" ref="C11:H11" si="0">SUM(C7:C10)</f>
        <v>257065</v>
      </c>
      <c r="D11" s="81">
        <f t="shared" si="0"/>
        <v>19665.4725</v>
      </c>
      <c r="E11" s="81">
        <f t="shared" si="0"/>
        <v>54237.2</v>
      </c>
      <c r="F11" s="81">
        <f t="shared" si="0"/>
        <v>4982.0525479999997</v>
      </c>
      <c r="G11" s="82">
        <f t="shared" si="0"/>
        <v>1680</v>
      </c>
      <c r="H11" s="83">
        <f t="shared" si="0"/>
        <v>337629.72504799999</v>
      </c>
      <c r="I11" s="248"/>
      <c r="J11" s="9"/>
      <c r="K11" s="78"/>
      <c r="L11" s="78"/>
      <c r="M11" s="78"/>
      <c r="N11" s="84"/>
      <c r="O11" s="84"/>
      <c r="P11" s="84"/>
      <c r="Q11" s="40"/>
      <c r="R11" s="40"/>
      <c r="S11" s="40"/>
      <c r="T11" s="40"/>
    </row>
    <row r="12" spans="1:21" ht="18" thickBot="1" x14ac:dyDescent="0.35">
      <c r="A12" s="64"/>
      <c r="B12" s="69"/>
      <c r="C12" s="70"/>
      <c r="D12" s="70"/>
      <c r="E12" s="70"/>
      <c r="F12" s="85"/>
      <c r="G12" s="70"/>
      <c r="H12" s="68"/>
      <c r="K12" s="40"/>
      <c r="L12" s="40"/>
      <c r="M12" s="40"/>
      <c r="N12" s="40"/>
      <c r="O12" s="40"/>
      <c r="P12" s="40"/>
      <c r="Q12" s="40"/>
      <c r="R12" s="40"/>
      <c r="S12" s="40"/>
      <c r="T12" s="40"/>
    </row>
    <row r="13" spans="1:21" x14ac:dyDescent="0.3">
      <c r="A13" s="86"/>
      <c r="B13" s="87" t="s">
        <v>46</v>
      </c>
      <c r="C13" s="88" t="s">
        <v>52</v>
      </c>
      <c r="D13" s="88" t="s">
        <v>53</v>
      </c>
      <c r="E13" s="88" t="s">
        <v>97</v>
      </c>
      <c r="F13" s="89" t="s">
        <v>95</v>
      </c>
      <c r="G13" s="88" t="s">
        <v>96</v>
      </c>
      <c r="H13" s="90" t="s">
        <v>64</v>
      </c>
      <c r="I13" s="242"/>
      <c r="J13" s="91"/>
      <c r="K13" s="92"/>
      <c r="L13" s="92"/>
      <c r="M13" s="92"/>
      <c r="N13" s="92"/>
      <c r="O13" s="92"/>
      <c r="P13" s="92"/>
      <c r="Q13" s="93"/>
    </row>
    <row r="14" spans="1:21" x14ac:dyDescent="0.3">
      <c r="A14" s="72"/>
      <c r="B14" s="64" t="s">
        <v>54</v>
      </c>
      <c r="C14" s="66">
        <v>13056</v>
      </c>
      <c r="D14" s="66">
        <v>450</v>
      </c>
      <c r="E14" s="66">
        <f>C7*0.08</f>
        <v>8121.12</v>
      </c>
      <c r="F14" s="94">
        <v>480</v>
      </c>
      <c r="G14" s="66">
        <v>4800</v>
      </c>
      <c r="H14" s="95">
        <f>SUM(C14:G14)</f>
        <v>26907.119999999999</v>
      </c>
      <c r="K14" s="40"/>
      <c r="L14" s="40"/>
      <c r="M14" s="40"/>
      <c r="N14" s="40"/>
      <c r="O14" s="40"/>
      <c r="P14" s="40"/>
      <c r="Q14" s="96"/>
    </row>
    <row r="15" spans="1:21" x14ac:dyDescent="0.3">
      <c r="A15" s="72"/>
      <c r="B15" s="64" t="s">
        <v>50</v>
      </c>
      <c r="C15" s="66">
        <v>0</v>
      </c>
      <c r="D15" s="66">
        <v>450</v>
      </c>
      <c r="E15" s="61">
        <f>C8*0.08</f>
        <v>5401.68</v>
      </c>
      <c r="F15" s="97">
        <v>480</v>
      </c>
      <c r="G15" s="66"/>
      <c r="H15" s="95">
        <f>SUM(C15:G15)</f>
        <v>6331.68</v>
      </c>
      <c r="J15" s="9"/>
      <c r="K15" s="40"/>
      <c r="L15" s="40"/>
      <c r="M15" s="40"/>
      <c r="N15" s="40"/>
      <c r="O15" s="40"/>
      <c r="P15" s="40"/>
      <c r="Q15" s="40"/>
    </row>
    <row r="16" spans="1:21" x14ac:dyDescent="0.3">
      <c r="A16" s="72"/>
      <c r="B16" s="64" t="s">
        <v>130</v>
      </c>
      <c r="C16" s="66">
        <v>0</v>
      </c>
      <c r="D16" s="66">
        <v>450</v>
      </c>
      <c r="E16" s="66">
        <f>C9*0.08</f>
        <v>4270.88</v>
      </c>
      <c r="F16" s="97"/>
      <c r="G16" s="66"/>
      <c r="H16" s="95">
        <f>SUM(C16:G16)</f>
        <v>4720.88</v>
      </c>
      <c r="K16" s="40"/>
      <c r="L16" s="40"/>
      <c r="M16" s="40"/>
      <c r="N16" s="40"/>
      <c r="O16" s="40"/>
      <c r="P16" s="40"/>
      <c r="Q16" s="40"/>
    </row>
    <row r="17" spans="1:17" ht="18" thickBot="1" x14ac:dyDescent="0.35">
      <c r="A17" s="98"/>
      <c r="B17" s="99" t="s">
        <v>89</v>
      </c>
      <c r="C17" s="70">
        <v>13056</v>
      </c>
      <c r="D17" s="70">
        <v>450</v>
      </c>
      <c r="E17" s="70">
        <f>C10*0.08</f>
        <v>2771.52</v>
      </c>
      <c r="F17" s="100"/>
      <c r="G17" s="101"/>
      <c r="H17" s="95">
        <f>SUM(C17:G17)</f>
        <v>16277.52</v>
      </c>
      <c r="K17" s="40"/>
      <c r="L17" s="40"/>
      <c r="M17" s="40"/>
      <c r="N17" s="40"/>
      <c r="O17" s="40"/>
      <c r="P17" s="40"/>
      <c r="Q17" s="40"/>
    </row>
    <row r="18" spans="1:17" ht="18" thickBot="1" x14ac:dyDescent="0.35">
      <c r="A18" s="99"/>
      <c r="B18" s="102"/>
      <c r="C18" s="103">
        <f t="shared" ref="C18:H18" si="1">SUM(C14:C17)</f>
        <v>26112</v>
      </c>
      <c r="D18" s="103">
        <f t="shared" si="1"/>
        <v>1800</v>
      </c>
      <c r="E18" s="103">
        <f t="shared" si="1"/>
        <v>20565.2</v>
      </c>
      <c r="F18" s="104">
        <f t="shared" si="1"/>
        <v>960</v>
      </c>
      <c r="G18" s="105">
        <f t="shared" si="1"/>
        <v>4800</v>
      </c>
      <c r="H18" s="106">
        <f t="shared" si="1"/>
        <v>54237.2</v>
      </c>
      <c r="I18" s="315"/>
      <c r="J18" s="315"/>
      <c r="K18" s="316"/>
      <c r="L18" s="316"/>
      <c r="M18" s="316"/>
      <c r="N18" s="316"/>
      <c r="O18" s="316"/>
      <c r="P18" s="316"/>
      <c r="Q18" s="78"/>
    </row>
    <row r="19" spans="1:17" ht="18" thickBot="1" x14ac:dyDescent="0.35">
      <c r="A19" s="317" t="s">
        <v>55</v>
      </c>
      <c r="B19" s="318"/>
      <c r="C19" s="309"/>
      <c r="D19" s="309"/>
      <c r="E19" s="309"/>
      <c r="F19" s="309"/>
      <c r="G19" s="309"/>
      <c r="H19" s="319"/>
      <c r="I19" s="243"/>
      <c r="J19" s="9"/>
      <c r="K19" s="78"/>
      <c r="L19" s="108"/>
      <c r="M19" s="78"/>
      <c r="N19" s="78"/>
      <c r="O19" s="78"/>
      <c r="P19" s="78"/>
      <c r="Q19" s="93"/>
    </row>
    <row r="20" spans="1:17" s="9" customFormat="1" x14ac:dyDescent="0.3">
      <c r="A20" s="109"/>
      <c r="B20" s="110" t="s">
        <v>39</v>
      </c>
      <c r="C20" s="111">
        <v>45000</v>
      </c>
      <c r="D20" s="112"/>
      <c r="E20" s="111"/>
      <c r="F20" s="113"/>
      <c r="G20" s="111"/>
      <c r="H20" s="114"/>
      <c r="I20" s="239"/>
      <c r="J20" s="1"/>
      <c r="K20" s="40"/>
      <c r="L20" s="115"/>
      <c r="M20" s="40"/>
      <c r="N20" s="40"/>
      <c r="O20" s="40"/>
      <c r="P20" s="40"/>
      <c r="Q20" s="96"/>
    </row>
    <row r="21" spans="1:17" x14ac:dyDescent="0.3">
      <c r="A21" s="64"/>
      <c r="B21" s="65"/>
      <c r="C21" s="249"/>
      <c r="D21" s="116"/>
      <c r="E21" s="66"/>
      <c r="F21" s="117"/>
      <c r="G21" s="66"/>
      <c r="H21" s="68"/>
      <c r="K21" s="40"/>
      <c r="L21" s="115"/>
      <c r="M21" s="40"/>
      <c r="N21" s="40"/>
      <c r="O21" s="40"/>
      <c r="P21" s="40"/>
      <c r="Q21" s="40"/>
    </row>
    <row r="22" spans="1:17" x14ac:dyDescent="0.3">
      <c r="A22" s="64"/>
      <c r="B22" s="65"/>
      <c r="C22" s="249"/>
      <c r="D22" s="116"/>
      <c r="E22" s="66"/>
      <c r="F22" s="117"/>
      <c r="G22" s="66"/>
      <c r="H22" s="68"/>
      <c r="J22" s="118"/>
      <c r="K22" s="40"/>
      <c r="L22" s="115"/>
      <c r="M22" s="40"/>
      <c r="N22" s="40"/>
      <c r="O22" s="40"/>
      <c r="P22" s="40"/>
      <c r="Q22" s="40"/>
    </row>
    <row r="23" spans="1:17" s="9" customFormat="1" x14ac:dyDescent="0.3">
      <c r="A23" s="119"/>
      <c r="B23" s="120"/>
      <c r="C23" s="121"/>
      <c r="D23" s="122"/>
      <c r="E23" s="121"/>
      <c r="F23" s="123"/>
      <c r="G23" s="121"/>
      <c r="H23" s="124"/>
      <c r="I23" s="243"/>
      <c r="J23" s="1"/>
      <c r="K23" s="40"/>
      <c r="L23" s="115"/>
      <c r="M23" s="78"/>
      <c r="N23" s="78"/>
      <c r="O23" s="78"/>
      <c r="P23" s="78"/>
      <c r="Q23" s="96"/>
    </row>
    <row r="24" spans="1:17" s="9" customFormat="1" x14ac:dyDescent="0.3">
      <c r="A24" s="119"/>
      <c r="B24" s="65"/>
      <c r="C24" s="66"/>
      <c r="D24" s="116"/>
      <c r="E24" s="121"/>
      <c r="F24" s="123"/>
      <c r="G24" s="121"/>
      <c r="H24" s="124"/>
      <c r="I24" s="243"/>
      <c r="J24" s="125"/>
      <c r="K24" s="78"/>
      <c r="L24" s="78"/>
      <c r="M24" s="78"/>
      <c r="N24" s="78"/>
      <c r="O24" s="78"/>
      <c r="P24" s="78"/>
      <c r="Q24" s="40"/>
    </row>
    <row r="25" spans="1:17" s="9" customFormat="1" x14ac:dyDescent="0.3">
      <c r="A25" s="119"/>
      <c r="B25" s="126" t="s">
        <v>56</v>
      </c>
      <c r="C25" s="121">
        <v>185000</v>
      </c>
      <c r="D25" s="121"/>
      <c r="E25" s="121"/>
      <c r="F25" s="123"/>
      <c r="G25" s="121"/>
      <c r="H25" s="124"/>
      <c r="I25" s="239"/>
      <c r="J25" s="1"/>
      <c r="K25" s="40"/>
      <c r="L25" s="115"/>
      <c r="M25" s="40"/>
      <c r="N25" s="40"/>
      <c r="O25" s="40"/>
      <c r="P25" s="40"/>
      <c r="Q25" s="40"/>
    </row>
    <row r="26" spans="1:17" x14ac:dyDescent="0.3">
      <c r="A26" s="64"/>
      <c r="B26" s="65"/>
      <c r="C26" s="66"/>
      <c r="D26" s="116"/>
      <c r="E26" s="66"/>
      <c r="F26" s="117"/>
      <c r="G26" s="66"/>
      <c r="H26" s="68"/>
      <c r="K26" s="40"/>
      <c r="L26" s="115"/>
      <c r="M26" s="40"/>
      <c r="N26" s="40"/>
      <c r="O26" s="40"/>
      <c r="P26" s="40"/>
      <c r="Q26" s="78"/>
    </row>
    <row r="27" spans="1:17" x14ac:dyDescent="0.3">
      <c r="A27" s="64"/>
      <c r="B27" s="65"/>
      <c r="C27" s="66"/>
      <c r="D27" s="116"/>
      <c r="E27" s="66"/>
      <c r="F27" s="117"/>
      <c r="G27" s="66"/>
      <c r="H27" s="68"/>
      <c r="K27" s="40"/>
      <c r="L27" s="115"/>
      <c r="M27" s="40"/>
      <c r="N27" s="40"/>
      <c r="O27" s="40"/>
      <c r="P27" s="40"/>
      <c r="Q27" s="78"/>
    </row>
    <row r="28" spans="1:17" x14ac:dyDescent="0.3">
      <c r="A28" s="64"/>
      <c r="B28" s="65"/>
      <c r="C28" s="66"/>
      <c r="D28" s="116"/>
      <c r="E28" s="66"/>
      <c r="F28" s="117"/>
      <c r="G28" s="66"/>
      <c r="H28" s="68"/>
      <c r="K28" s="40"/>
      <c r="L28" s="115"/>
      <c r="M28" s="40"/>
      <c r="N28" s="40"/>
      <c r="O28" s="40"/>
      <c r="P28" s="40"/>
      <c r="Q28" s="40"/>
    </row>
    <row r="29" spans="1:17" x14ac:dyDescent="0.3">
      <c r="A29" s="64"/>
      <c r="B29" s="65"/>
      <c r="C29" s="66"/>
      <c r="D29" s="116"/>
      <c r="E29" s="66"/>
      <c r="F29" s="117"/>
      <c r="G29" s="66"/>
      <c r="H29" s="68"/>
      <c r="I29" s="243"/>
      <c r="J29" s="9"/>
      <c r="K29" s="40"/>
      <c r="L29" s="115"/>
      <c r="M29" s="78"/>
      <c r="N29" s="78"/>
      <c r="O29" s="78"/>
      <c r="P29" s="78"/>
      <c r="Q29" s="40"/>
    </row>
    <row r="30" spans="1:17" s="9" customFormat="1" x14ac:dyDescent="0.3">
      <c r="A30" s="119"/>
      <c r="B30" s="120" t="s">
        <v>57</v>
      </c>
      <c r="C30" s="121">
        <v>5000</v>
      </c>
      <c r="D30" s="116"/>
      <c r="E30" s="121"/>
      <c r="F30" s="123"/>
      <c r="G30" s="121"/>
      <c r="H30" s="124"/>
      <c r="I30" s="239"/>
      <c r="J30" s="107"/>
      <c r="K30" s="78"/>
      <c r="L30" s="127"/>
      <c r="M30" s="128"/>
      <c r="N30" s="40"/>
      <c r="O30" s="40"/>
      <c r="P30" s="40"/>
      <c r="Q30" s="78"/>
    </row>
    <row r="31" spans="1:17" x14ac:dyDescent="0.3">
      <c r="A31" s="64"/>
      <c r="B31" s="129" t="s">
        <v>58</v>
      </c>
      <c r="C31" s="121">
        <f>SUM(C20:C30)</f>
        <v>235000</v>
      </c>
      <c r="D31" s="127">
        <f>C31*0.0765</f>
        <v>17977.5</v>
      </c>
      <c r="E31" s="130">
        <v>0</v>
      </c>
      <c r="F31" s="131">
        <f>((C31/100)*2.09)*1.21</f>
        <v>5942.915</v>
      </c>
      <c r="G31" s="66">
        <f>C31*0.062</f>
        <v>14570</v>
      </c>
      <c r="H31" s="68">
        <f>SUM(C31:G31)</f>
        <v>273490.41500000004</v>
      </c>
      <c r="I31" s="243"/>
      <c r="J31" s="9"/>
      <c r="K31" s="254"/>
      <c r="L31" s="127"/>
      <c r="M31" s="128"/>
      <c r="N31" s="40"/>
      <c r="O31" s="40"/>
      <c r="P31" s="40"/>
    </row>
    <row r="32" spans="1:17" s="9" customFormat="1" x14ac:dyDescent="0.3">
      <c r="A32" s="119"/>
      <c r="B32" s="120" t="s">
        <v>76</v>
      </c>
      <c r="C32" s="121"/>
      <c r="D32" s="132">
        <f>C32*0.0765</f>
        <v>0</v>
      </c>
      <c r="E32" s="130">
        <v>0</v>
      </c>
      <c r="F32" s="131">
        <f>((C32/100)*9.06)*1.21</f>
        <v>0</v>
      </c>
      <c r="G32" s="66"/>
      <c r="H32" s="68">
        <f>SUM(C32:G32)</f>
        <v>0</v>
      </c>
      <c r="I32" s="239"/>
      <c r="J32" s="133"/>
      <c r="K32" s="252"/>
      <c r="L32" s="40"/>
      <c r="M32" s="40"/>
      <c r="N32" s="40"/>
      <c r="O32" s="40"/>
      <c r="P32" s="40"/>
    </row>
    <row r="33" spans="1:16" ht="18" thickBot="1" x14ac:dyDescent="0.35">
      <c r="A33" s="64"/>
      <c r="B33" s="134"/>
      <c r="C33" s="70"/>
      <c r="D33" s="70"/>
      <c r="E33" s="70"/>
      <c r="F33" s="67"/>
      <c r="G33" s="70"/>
      <c r="H33" s="71"/>
      <c r="I33" s="241"/>
      <c r="J33" s="125"/>
      <c r="K33" s="78"/>
      <c r="L33" s="78"/>
      <c r="M33" s="135"/>
      <c r="N33" s="78"/>
      <c r="O33" s="78"/>
      <c r="P33" s="78"/>
    </row>
    <row r="34" spans="1:16" ht="18" thickBot="1" x14ac:dyDescent="0.35">
      <c r="A34" s="136"/>
      <c r="B34" s="137" t="s">
        <v>77</v>
      </c>
      <c r="C34" s="138">
        <f>SUM(C31:C33)</f>
        <v>235000</v>
      </c>
      <c r="D34" s="138">
        <f>SUM(D31:D33)</f>
        <v>17977.5</v>
      </c>
      <c r="E34" s="139">
        <v>0</v>
      </c>
      <c r="F34" s="138">
        <v>10010</v>
      </c>
      <c r="G34" s="138">
        <f>SUM(G31:G33)</f>
        <v>14570</v>
      </c>
      <c r="H34" s="138">
        <f>SUM(C34:G34)</f>
        <v>277557.5</v>
      </c>
      <c r="I34" s="248"/>
      <c r="J34" s="93"/>
      <c r="K34" s="78"/>
      <c r="L34" s="78"/>
      <c r="M34" s="78"/>
      <c r="N34" s="78"/>
      <c r="O34" s="78"/>
      <c r="P34" s="78"/>
    </row>
    <row r="35" spans="1:16" ht="18.75" thickTop="1" thickBot="1" x14ac:dyDescent="0.35">
      <c r="A35" s="140"/>
      <c r="B35" s="244" t="s">
        <v>59</v>
      </c>
      <c r="C35" s="245">
        <f t="shared" ref="C35:H35" si="2">C34+C11</f>
        <v>492065</v>
      </c>
      <c r="D35" s="245">
        <f t="shared" si="2"/>
        <v>37642.972500000003</v>
      </c>
      <c r="E35" s="245">
        <f t="shared" si="2"/>
        <v>54237.2</v>
      </c>
      <c r="F35" s="245">
        <f t="shared" si="2"/>
        <v>14992.052548</v>
      </c>
      <c r="G35" s="245">
        <f t="shared" si="2"/>
        <v>16250</v>
      </c>
      <c r="H35" s="246">
        <f t="shared" si="2"/>
        <v>615187.22504799999</v>
      </c>
      <c r="I35" s="248"/>
      <c r="J35" s="9"/>
      <c r="K35" s="9"/>
      <c r="L35" s="9"/>
      <c r="M35" s="9"/>
      <c r="N35" s="9"/>
      <c r="O35" s="9"/>
      <c r="P35" s="84"/>
    </row>
    <row r="36" spans="1:16" ht="18" thickTop="1" x14ac:dyDescent="0.3">
      <c r="F36" s="286"/>
    </row>
    <row r="37" spans="1:16" x14ac:dyDescent="0.3">
      <c r="B37" s="1" t="s">
        <v>111</v>
      </c>
      <c r="H37" s="40">
        <f>H35-'[1] Proposed Salary'!$H$35</f>
        <v>38996.624332000036</v>
      </c>
    </row>
  </sheetData>
  <mergeCells count="9">
    <mergeCell ref="I4:P4"/>
    <mergeCell ref="I6:P6"/>
    <mergeCell ref="I18:P18"/>
    <mergeCell ref="A19:H19"/>
    <mergeCell ref="A1:H1"/>
    <mergeCell ref="A2:H2"/>
    <mergeCell ref="A3:H3"/>
    <mergeCell ref="A4:H4"/>
    <mergeCell ref="A6:H6"/>
  </mergeCells>
  <phoneticPr fontId="1" type="noConversion"/>
  <pageMargins left="0.25" right="0.25" top="0.75" bottom="0.75" header="0.3" footer="0.3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77"/>
  <sheetViews>
    <sheetView tabSelected="1" topLeftCell="A54" zoomScale="115" zoomScaleNormal="115" workbookViewId="0">
      <selection activeCell="I20" sqref="I20"/>
    </sheetView>
  </sheetViews>
  <sheetFormatPr defaultColWidth="9.140625" defaultRowHeight="17.25" x14ac:dyDescent="0.3"/>
  <cols>
    <col min="1" max="1" width="7.7109375" style="128" customWidth="1"/>
    <col min="2" max="2" width="29.7109375" style="118" customWidth="1"/>
    <col min="3" max="3" width="9.140625" style="1" hidden="1" customWidth="1"/>
    <col min="4" max="4" width="5.140625" style="1" customWidth="1"/>
    <col min="5" max="5" width="13.42578125" style="1" customWidth="1"/>
    <col min="6" max="6" width="5.28515625" style="1" customWidth="1"/>
    <col min="7" max="7" width="12.28515625" style="220" customWidth="1"/>
    <col min="8" max="8" width="3.42578125" style="1" customWidth="1"/>
    <col min="9" max="9" width="14.42578125" style="1" customWidth="1"/>
    <col min="10" max="10" width="10.42578125" style="1" bestFit="1" customWidth="1"/>
    <col min="11" max="11" width="10.85546875" style="1" bestFit="1" customWidth="1"/>
    <col min="12" max="12" width="9.140625" style="1"/>
    <col min="13" max="13" width="10" style="1" bestFit="1" customWidth="1"/>
    <col min="14" max="16384" width="9.140625" style="1"/>
  </cols>
  <sheetData>
    <row r="1" spans="1:11" ht="15.2" customHeight="1" x14ac:dyDescent="0.3">
      <c r="A1" s="311" t="s">
        <v>23</v>
      </c>
      <c r="B1" s="311"/>
      <c r="C1" s="311"/>
      <c r="D1" s="311"/>
      <c r="E1" s="311"/>
      <c r="F1" s="311"/>
      <c r="G1" s="311"/>
      <c r="H1" s="311"/>
      <c r="I1" s="329"/>
    </row>
    <row r="2" spans="1:11" s="9" customFormat="1" ht="15.2" customHeight="1" x14ac:dyDescent="0.3">
      <c r="A2" s="313" t="s">
        <v>25</v>
      </c>
      <c r="B2" s="313"/>
      <c r="C2" s="313"/>
      <c r="D2" s="313"/>
      <c r="E2" s="313"/>
      <c r="F2" s="313"/>
      <c r="G2" s="313"/>
      <c r="H2" s="313"/>
      <c r="I2" s="313"/>
    </row>
    <row r="3" spans="1:11" s="9" customFormat="1" ht="22.5" customHeight="1" x14ac:dyDescent="0.3">
      <c r="A3" s="320" t="s">
        <v>115</v>
      </c>
      <c r="B3" s="320"/>
      <c r="C3" s="320"/>
      <c r="D3" s="320"/>
      <c r="E3" s="320"/>
      <c r="F3" s="320"/>
      <c r="G3" s="320"/>
      <c r="H3" s="320"/>
      <c r="I3" s="320"/>
    </row>
    <row r="4" spans="1:11" s="9" customFormat="1" ht="15.2" customHeight="1" thickBot="1" x14ac:dyDescent="0.35">
      <c r="A4" s="330" t="s">
        <v>24</v>
      </c>
      <c r="B4" s="330"/>
      <c r="C4" s="330"/>
      <c r="D4" s="330"/>
      <c r="E4" s="330"/>
      <c r="F4" s="330"/>
      <c r="G4" s="330"/>
      <c r="H4" s="330"/>
      <c r="I4" s="330"/>
    </row>
    <row r="5" spans="1:11" s="9" customFormat="1" ht="15.2" customHeight="1" thickBot="1" x14ac:dyDescent="0.35">
      <c r="A5" s="2" t="s">
        <v>80</v>
      </c>
      <c r="B5" s="3"/>
      <c r="C5" s="3"/>
      <c r="D5" s="14"/>
      <c r="E5" s="14"/>
      <c r="F5" s="14"/>
      <c r="G5" s="142"/>
      <c r="H5" s="14"/>
      <c r="I5" s="143"/>
    </row>
    <row r="6" spans="1:11" s="9" customFormat="1" ht="28.5" customHeight="1" thickBot="1" x14ac:dyDescent="0.35">
      <c r="A6" s="144"/>
      <c r="B6" s="225"/>
      <c r="D6" s="337" t="s">
        <v>119</v>
      </c>
      <c r="E6" s="338"/>
      <c r="F6" s="339" t="s">
        <v>120</v>
      </c>
      <c r="G6" s="340"/>
      <c r="H6" s="341" t="s">
        <v>121</v>
      </c>
      <c r="I6" s="338"/>
    </row>
    <row r="7" spans="1:11" ht="14.1" customHeight="1" x14ac:dyDescent="0.3">
      <c r="A7" s="145">
        <v>2005</v>
      </c>
      <c r="B7" s="146" t="s">
        <v>18</v>
      </c>
      <c r="D7" s="147"/>
      <c r="E7" s="63"/>
      <c r="F7" s="148"/>
      <c r="G7" s="149"/>
      <c r="H7" s="147"/>
      <c r="I7" s="63"/>
    </row>
    <row r="8" spans="1:11" ht="14.1" customHeight="1" x14ac:dyDescent="0.3">
      <c r="A8" s="150">
        <v>2029</v>
      </c>
      <c r="B8" s="151" t="s">
        <v>16</v>
      </c>
      <c r="D8" s="32"/>
      <c r="E8" s="68">
        <v>2500</v>
      </c>
      <c r="F8" s="152"/>
      <c r="G8" s="68">
        <v>3148</v>
      </c>
      <c r="H8" s="32"/>
      <c r="I8" s="68">
        <v>4000</v>
      </c>
    </row>
    <row r="9" spans="1:11" ht="14.1" customHeight="1" x14ac:dyDescent="0.3">
      <c r="A9" s="150">
        <v>2039</v>
      </c>
      <c r="B9" s="151" t="s">
        <v>21</v>
      </c>
      <c r="D9" s="32"/>
      <c r="E9" s="68">
        <v>1000</v>
      </c>
      <c r="F9" s="152"/>
      <c r="G9" s="68">
        <v>900</v>
      </c>
      <c r="H9" s="32"/>
      <c r="I9" s="68">
        <v>1000</v>
      </c>
    </row>
    <row r="10" spans="1:11" ht="14.1" customHeight="1" x14ac:dyDescent="0.3">
      <c r="A10" s="150">
        <v>2051</v>
      </c>
      <c r="B10" s="153" t="s">
        <v>98</v>
      </c>
      <c r="D10" s="32"/>
      <c r="E10" s="68">
        <v>38000</v>
      </c>
      <c r="F10" s="152"/>
      <c r="G10" s="68">
        <v>37766</v>
      </c>
      <c r="H10" s="32"/>
      <c r="I10" s="68">
        <v>45000</v>
      </c>
    </row>
    <row r="11" spans="1:11" ht="14.1" customHeight="1" x14ac:dyDescent="0.3">
      <c r="A11" s="154">
        <v>2061</v>
      </c>
      <c r="B11" s="155" t="s">
        <v>0</v>
      </c>
      <c r="D11" s="32"/>
      <c r="E11" s="71">
        <v>6000</v>
      </c>
      <c r="F11" s="73"/>
      <c r="G11" s="71">
        <v>6662</v>
      </c>
      <c r="H11" s="32"/>
      <c r="I11" s="71">
        <v>7000</v>
      </c>
      <c r="K11" s="40"/>
    </row>
    <row r="12" spans="1:11" s="9" customFormat="1" ht="14.1" customHeight="1" x14ac:dyDescent="0.3">
      <c r="A12" s="150">
        <v>2076</v>
      </c>
      <c r="B12" s="151" t="s">
        <v>1</v>
      </c>
      <c r="C12" s="156"/>
      <c r="D12" s="157"/>
      <c r="E12" s="68">
        <v>3500</v>
      </c>
      <c r="F12" s="152"/>
      <c r="G12" s="68">
        <v>2200</v>
      </c>
      <c r="H12" s="157"/>
      <c r="I12" s="68">
        <v>3000</v>
      </c>
      <c r="K12" s="40"/>
    </row>
    <row r="13" spans="1:11" ht="14.1" customHeight="1" x14ac:dyDescent="0.3">
      <c r="A13" s="150">
        <v>2081</v>
      </c>
      <c r="B13" s="151" t="s">
        <v>2</v>
      </c>
      <c r="D13" s="32"/>
      <c r="E13" s="68">
        <v>1500</v>
      </c>
      <c r="F13" s="152"/>
      <c r="G13" s="68">
        <v>183</v>
      </c>
      <c r="H13" s="32"/>
      <c r="I13" s="68">
        <v>1000</v>
      </c>
      <c r="K13" s="40"/>
    </row>
    <row r="14" spans="1:11" ht="14.1" customHeight="1" thickBot="1" x14ac:dyDescent="0.35">
      <c r="A14" s="154">
        <v>2085</v>
      </c>
      <c r="B14" s="155" t="s">
        <v>3</v>
      </c>
      <c r="D14" s="158"/>
      <c r="E14" s="71">
        <v>5500</v>
      </c>
      <c r="F14" s="73"/>
      <c r="G14" s="71">
        <v>5580</v>
      </c>
      <c r="H14" s="158"/>
      <c r="I14" s="71">
        <v>6000</v>
      </c>
      <c r="K14" s="40"/>
    </row>
    <row r="15" spans="1:11" ht="14.1" customHeight="1" x14ac:dyDescent="0.3">
      <c r="A15" s="145">
        <v>2104</v>
      </c>
      <c r="B15" s="159" t="s">
        <v>4</v>
      </c>
      <c r="C15" s="160"/>
      <c r="D15" s="161"/>
      <c r="E15" s="63">
        <v>5000</v>
      </c>
      <c r="F15" s="162"/>
      <c r="G15" s="63">
        <v>6408</v>
      </c>
      <c r="H15" s="161"/>
      <c r="I15" s="63">
        <v>7500</v>
      </c>
      <c r="K15" s="226"/>
    </row>
    <row r="16" spans="1:11" ht="14.1" customHeight="1" x14ac:dyDescent="0.3">
      <c r="A16" s="163">
        <v>2112</v>
      </c>
      <c r="B16" s="164" t="s">
        <v>105</v>
      </c>
      <c r="C16" s="165"/>
      <c r="D16" s="147"/>
      <c r="E16" s="166">
        <v>1000</v>
      </c>
      <c r="F16" s="148"/>
      <c r="G16" s="166">
        <v>1103</v>
      </c>
      <c r="H16" s="147"/>
      <c r="I16" s="166">
        <v>1500</v>
      </c>
      <c r="K16" s="226"/>
    </row>
    <row r="17" spans="1:17" ht="14.1" customHeight="1" x14ac:dyDescent="0.3">
      <c r="A17" s="163">
        <v>2122</v>
      </c>
      <c r="B17" s="164" t="s">
        <v>92</v>
      </c>
      <c r="C17" s="165"/>
      <c r="D17" s="147"/>
      <c r="E17" s="166">
        <v>18000</v>
      </c>
      <c r="F17" s="148"/>
      <c r="G17" s="166">
        <v>12000</v>
      </c>
      <c r="H17" s="147"/>
      <c r="I17" s="166">
        <v>17000</v>
      </c>
      <c r="K17" s="226"/>
    </row>
    <row r="18" spans="1:17" ht="14.1" customHeight="1" x14ac:dyDescent="0.3">
      <c r="A18" s="150">
        <v>2142</v>
      </c>
      <c r="B18" s="151" t="s">
        <v>27</v>
      </c>
      <c r="C18" s="167"/>
      <c r="D18" s="32"/>
      <c r="E18" s="68">
        <v>18000</v>
      </c>
      <c r="F18" s="152"/>
      <c r="G18" s="68">
        <v>13000</v>
      </c>
      <c r="H18" s="32"/>
      <c r="I18" s="68">
        <v>16000</v>
      </c>
      <c r="K18" s="226"/>
    </row>
    <row r="19" spans="1:17" ht="14.1" customHeight="1" x14ac:dyDescent="0.3">
      <c r="A19" s="168">
        <v>2151</v>
      </c>
      <c r="B19" s="151" t="s">
        <v>106</v>
      </c>
      <c r="D19" s="158"/>
      <c r="E19" s="71">
        <v>2500</v>
      </c>
      <c r="F19" s="66"/>
      <c r="G19" s="74">
        <v>5394</v>
      </c>
      <c r="H19" s="64"/>
      <c r="I19" s="71">
        <v>11700</v>
      </c>
      <c r="K19" s="226"/>
    </row>
    <row r="20" spans="1:17" ht="14.1" customHeight="1" x14ac:dyDescent="0.3">
      <c r="A20" s="168">
        <v>2191</v>
      </c>
      <c r="B20" s="169" t="s">
        <v>5</v>
      </c>
      <c r="D20" s="158"/>
      <c r="E20" s="71">
        <v>25000</v>
      </c>
      <c r="F20" s="40"/>
      <c r="G20" s="71">
        <v>24000</v>
      </c>
      <c r="H20" s="158"/>
      <c r="I20" s="71">
        <v>26000</v>
      </c>
    </row>
    <row r="21" spans="1:17" ht="14.1" customHeight="1" x14ac:dyDescent="0.3">
      <c r="A21" s="130">
        <v>2192</v>
      </c>
      <c r="B21" s="151" t="s">
        <v>6</v>
      </c>
      <c r="C21" s="65"/>
      <c r="D21" s="65"/>
      <c r="E21" s="68">
        <v>10000</v>
      </c>
      <c r="F21" s="170"/>
      <c r="G21" s="68">
        <v>11000</v>
      </c>
      <c r="H21" s="64"/>
      <c r="I21" s="68">
        <v>13000</v>
      </c>
    </row>
    <row r="22" spans="1:17" ht="14.1" customHeight="1" x14ac:dyDescent="0.3">
      <c r="A22" s="163">
        <v>2193</v>
      </c>
      <c r="B22" s="172" t="s">
        <v>7</v>
      </c>
      <c r="D22" s="147"/>
      <c r="E22" s="166">
        <v>6000</v>
      </c>
      <c r="F22" s="148"/>
      <c r="G22" s="166">
        <v>5100</v>
      </c>
      <c r="H22" s="147"/>
      <c r="I22" s="166">
        <v>7000</v>
      </c>
    </row>
    <row r="23" spans="1:17" ht="14.1" customHeight="1" x14ac:dyDescent="0.3">
      <c r="A23" s="150">
        <v>2195</v>
      </c>
      <c r="B23" s="151" t="s">
        <v>8</v>
      </c>
      <c r="D23" s="32"/>
      <c r="E23" s="68">
        <v>3500</v>
      </c>
      <c r="F23" s="152"/>
      <c r="G23" s="68">
        <v>3100</v>
      </c>
      <c r="H23" s="32"/>
      <c r="I23" s="68">
        <v>3500</v>
      </c>
    </row>
    <row r="24" spans="1:17" ht="14.1" customHeight="1" x14ac:dyDescent="0.3">
      <c r="A24" s="154">
        <v>2197</v>
      </c>
      <c r="B24" s="155" t="s">
        <v>19</v>
      </c>
      <c r="D24" s="32"/>
      <c r="E24" s="71">
        <v>5000</v>
      </c>
      <c r="F24" s="73"/>
      <c r="G24" s="71">
        <v>5000</v>
      </c>
      <c r="H24" s="32"/>
      <c r="I24" s="71">
        <v>5500</v>
      </c>
      <c r="K24" s="40"/>
    </row>
    <row r="25" spans="1:17" ht="14.1" customHeight="1" thickBot="1" x14ac:dyDescent="0.35">
      <c r="A25" s="173">
        <v>2198</v>
      </c>
      <c r="B25" s="174" t="s">
        <v>9</v>
      </c>
      <c r="C25" s="175"/>
      <c r="D25" s="176"/>
      <c r="E25" s="76">
        <v>10000</v>
      </c>
      <c r="F25" s="73"/>
      <c r="G25" s="76">
        <v>12000</v>
      </c>
      <c r="H25" s="158"/>
      <c r="I25" s="76">
        <v>15000</v>
      </c>
      <c r="K25" s="40"/>
    </row>
    <row r="26" spans="1:17" ht="14.1" customHeight="1" x14ac:dyDescent="0.3">
      <c r="A26" s="168">
        <v>2205</v>
      </c>
      <c r="B26" s="146" t="s">
        <v>93</v>
      </c>
      <c r="D26" s="161"/>
      <c r="E26" s="178">
        <v>2500</v>
      </c>
      <c r="F26" s="285"/>
      <c r="G26" s="178">
        <v>3300</v>
      </c>
      <c r="H26" s="179"/>
      <c r="I26" s="63">
        <v>2500</v>
      </c>
      <c r="K26" s="40"/>
    </row>
    <row r="27" spans="1:17" ht="14.1" customHeight="1" x14ac:dyDescent="0.3">
      <c r="A27" s="168">
        <v>2226</v>
      </c>
      <c r="B27" s="172" t="s">
        <v>128</v>
      </c>
      <c r="E27" s="68"/>
      <c r="F27" s="282"/>
      <c r="G27" s="68"/>
      <c r="H27" s="64"/>
      <c r="I27" s="178">
        <v>1500</v>
      </c>
      <c r="K27" s="40"/>
    </row>
    <row r="28" spans="1:17" ht="14.1" customHeight="1" x14ac:dyDescent="0.3">
      <c r="A28" s="168">
        <v>2236</v>
      </c>
      <c r="B28" s="172" t="s">
        <v>109</v>
      </c>
      <c r="D28" s="32"/>
      <c r="E28" s="71">
        <v>5000</v>
      </c>
      <c r="F28" s="170"/>
      <c r="G28" s="71">
        <v>4300</v>
      </c>
      <c r="H28" s="99"/>
      <c r="I28" s="71">
        <v>5000</v>
      </c>
      <c r="K28" s="40"/>
    </row>
    <row r="29" spans="1:17" ht="14.1" customHeight="1" x14ac:dyDescent="0.3">
      <c r="A29" s="150">
        <v>2261</v>
      </c>
      <c r="B29" s="172" t="s">
        <v>10</v>
      </c>
      <c r="D29" s="32"/>
      <c r="E29" s="68">
        <v>5000</v>
      </c>
      <c r="F29" s="170"/>
      <c r="G29" s="68">
        <v>4200</v>
      </c>
      <c r="H29" s="64"/>
      <c r="I29" s="68">
        <v>5000</v>
      </c>
      <c r="L29" s="325"/>
      <c r="M29" s="325"/>
      <c r="N29" s="325"/>
      <c r="O29" s="325"/>
      <c r="P29" s="325"/>
      <c r="Q29" s="325"/>
    </row>
    <row r="30" spans="1:17" ht="14.1" customHeight="1" x14ac:dyDescent="0.3">
      <c r="A30" s="150">
        <v>2275</v>
      </c>
      <c r="B30" s="151" t="s">
        <v>20</v>
      </c>
      <c r="C30" s="167"/>
      <c r="D30" s="32"/>
      <c r="E30" s="68">
        <v>500</v>
      </c>
      <c r="F30" s="255"/>
      <c r="G30" s="68">
        <v>0</v>
      </c>
      <c r="H30" s="64"/>
      <c r="I30" s="68"/>
      <c r="L30" s="325"/>
      <c r="M30" s="325"/>
      <c r="N30" s="325"/>
      <c r="O30" s="325"/>
      <c r="P30" s="325"/>
      <c r="Q30" s="325"/>
    </row>
    <row r="31" spans="1:17" ht="14.1" customHeight="1" x14ac:dyDescent="0.3">
      <c r="A31" s="163">
        <v>2282</v>
      </c>
      <c r="B31" s="172" t="s">
        <v>107</v>
      </c>
      <c r="C31" s="165"/>
      <c r="D31" s="147"/>
      <c r="E31" s="166">
        <v>1500</v>
      </c>
      <c r="F31" s="284"/>
      <c r="G31" s="260">
        <v>1600</v>
      </c>
      <c r="H31" s="64"/>
      <c r="I31" s="166">
        <v>1500</v>
      </c>
    </row>
    <row r="32" spans="1:17" ht="14.1" customHeight="1" x14ac:dyDescent="0.3">
      <c r="A32" s="163">
        <v>2322</v>
      </c>
      <c r="B32" s="172" t="s">
        <v>104</v>
      </c>
      <c r="C32" s="165"/>
      <c r="D32" s="147"/>
      <c r="E32" s="166">
        <v>5500</v>
      </c>
      <c r="F32" s="170"/>
      <c r="G32" s="68">
        <v>11000</v>
      </c>
      <c r="H32" s="147"/>
      <c r="I32" s="166">
        <v>13000</v>
      </c>
      <c r="K32" s="40"/>
    </row>
    <row r="33" spans="1:11" ht="14.1" customHeight="1" x14ac:dyDescent="0.3">
      <c r="A33" s="168">
        <v>2236</v>
      </c>
      <c r="B33" s="169" t="s">
        <v>110</v>
      </c>
      <c r="D33" s="177"/>
      <c r="E33" s="178">
        <v>5000</v>
      </c>
      <c r="F33" s="40"/>
      <c r="G33" s="283">
        <v>0</v>
      </c>
      <c r="H33" s="99"/>
      <c r="I33" s="1">
        <v>0</v>
      </c>
      <c r="J33" s="302"/>
      <c r="K33" s="40"/>
    </row>
    <row r="34" spans="1:11" ht="14.1" customHeight="1" thickBot="1" x14ac:dyDescent="0.35">
      <c r="A34" s="257">
        <v>2332</v>
      </c>
      <c r="B34" s="258" t="s">
        <v>11</v>
      </c>
      <c r="C34" s="216"/>
      <c r="D34" s="217"/>
      <c r="E34" s="259">
        <v>250</v>
      </c>
      <c r="F34" s="256"/>
      <c r="G34" s="259">
        <v>0</v>
      </c>
      <c r="H34" s="217"/>
      <c r="I34" s="178">
        <v>0</v>
      </c>
    </row>
    <row r="35" spans="1:11" ht="14.1" customHeight="1" x14ac:dyDescent="0.3">
      <c r="A35" s="163">
        <v>2505</v>
      </c>
      <c r="B35" s="172" t="s">
        <v>12</v>
      </c>
      <c r="D35" s="147"/>
      <c r="E35" s="166">
        <v>6500</v>
      </c>
      <c r="F35" s="148"/>
      <c r="G35" s="166">
        <v>6800</v>
      </c>
      <c r="H35" s="147"/>
      <c r="I35" s="63">
        <v>7000</v>
      </c>
    </row>
    <row r="36" spans="1:11" ht="14.1" customHeight="1" x14ac:dyDescent="0.3">
      <c r="A36" s="154">
        <v>2507</v>
      </c>
      <c r="B36" s="155" t="s">
        <v>13</v>
      </c>
      <c r="D36" s="32"/>
      <c r="E36" s="71">
        <v>14000</v>
      </c>
      <c r="F36" s="73"/>
      <c r="G36" s="71">
        <v>12615</v>
      </c>
      <c r="H36" s="32"/>
      <c r="I36" s="71">
        <v>14000</v>
      </c>
    </row>
    <row r="37" spans="1:11" s="9" customFormat="1" ht="14.1" customHeight="1" x14ac:dyDescent="0.3">
      <c r="A37" s="150">
        <v>2531</v>
      </c>
      <c r="B37" s="151" t="s">
        <v>17</v>
      </c>
      <c r="C37" s="180"/>
      <c r="D37" s="157"/>
      <c r="E37" s="68">
        <v>5000</v>
      </c>
      <c r="F37" s="152"/>
      <c r="G37" s="68">
        <v>1800</v>
      </c>
      <c r="H37" s="157"/>
      <c r="I37" s="68">
        <v>5000</v>
      </c>
    </row>
    <row r="38" spans="1:11" s="231" customFormat="1" ht="14.1" customHeight="1" x14ac:dyDescent="0.25">
      <c r="A38" s="342">
        <v>2591</v>
      </c>
      <c r="B38" s="230" t="s">
        <v>26</v>
      </c>
      <c r="D38" s="232"/>
      <c r="E38" s="336">
        <f>SUM(D39:D48)</f>
        <v>131900</v>
      </c>
      <c r="F38" s="230"/>
      <c r="G38" s="343">
        <f>SUM(F39:F48)</f>
        <v>128300</v>
      </c>
      <c r="H38" s="232"/>
      <c r="I38" s="336">
        <f>SUM(H39:H48)</f>
        <v>146900</v>
      </c>
    </row>
    <row r="39" spans="1:11" s="231" customFormat="1" ht="14.1" customHeight="1" x14ac:dyDescent="0.25">
      <c r="A39" s="342"/>
      <c r="B39" s="234" t="s">
        <v>68</v>
      </c>
      <c r="D39" s="228">
        <v>15000</v>
      </c>
      <c r="E39" s="336"/>
      <c r="F39" s="228">
        <v>16000</v>
      </c>
      <c r="G39" s="344"/>
      <c r="H39" s="228">
        <v>15000</v>
      </c>
      <c r="I39" s="336"/>
    </row>
    <row r="40" spans="1:11" s="231" customFormat="1" ht="14.1" customHeight="1" x14ac:dyDescent="0.25">
      <c r="A40" s="342"/>
      <c r="B40" s="234" t="s">
        <v>69</v>
      </c>
      <c r="D40" s="228">
        <v>800</v>
      </c>
      <c r="E40" s="336"/>
      <c r="F40" s="228">
        <v>800</v>
      </c>
      <c r="G40" s="344"/>
      <c r="H40" s="228">
        <v>800</v>
      </c>
      <c r="I40" s="336"/>
    </row>
    <row r="41" spans="1:11" s="231" customFormat="1" ht="14.1" customHeight="1" x14ac:dyDescent="0.25">
      <c r="A41" s="342"/>
      <c r="B41" s="234" t="s">
        <v>70</v>
      </c>
      <c r="D41" s="228">
        <v>1000</v>
      </c>
      <c r="E41" s="336"/>
      <c r="F41" s="228">
        <v>1000</v>
      </c>
      <c r="G41" s="344"/>
      <c r="H41" s="228">
        <v>1000</v>
      </c>
      <c r="I41" s="336"/>
    </row>
    <row r="42" spans="1:11" s="231" customFormat="1" ht="14.1" customHeight="1" x14ac:dyDescent="0.25">
      <c r="A42" s="342"/>
      <c r="B42" s="234" t="s">
        <v>86</v>
      </c>
      <c r="D42" s="228">
        <v>90000</v>
      </c>
      <c r="E42" s="336"/>
      <c r="F42" s="228">
        <v>85000</v>
      </c>
      <c r="G42" s="344"/>
      <c r="H42" s="228">
        <v>105000</v>
      </c>
      <c r="I42" s="336"/>
    </row>
    <row r="43" spans="1:11" s="231" customFormat="1" ht="14.1" customHeight="1" x14ac:dyDescent="0.3">
      <c r="A43" s="342"/>
      <c r="B43" s="234" t="s">
        <v>71</v>
      </c>
      <c r="D43" s="228">
        <v>2000</v>
      </c>
      <c r="E43" s="336"/>
      <c r="F43" s="228">
        <v>2000</v>
      </c>
      <c r="G43" s="344"/>
      <c r="H43" s="228">
        <v>2000</v>
      </c>
      <c r="I43" s="336"/>
      <c r="J43" s="233"/>
      <c r="K43" s="40"/>
    </row>
    <row r="44" spans="1:11" s="231" customFormat="1" ht="14.1" customHeight="1" x14ac:dyDescent="0.25">
      <c r="A44" s="342"/>
      <c r="B44" s="234" t="s">
        <v>72</v>
      </c>
      <c r="D44" s="228">
        <v>15000</v>
      </c>
      <c r="E44" s="336"/>
      <c r="F44" s="228">
        <v>15000</v>
      </c>
      <c r="G44" s="344"/>
      <c r="H44" s="228">
        <v>15000</v>
      </c>
      <c r="I44" s="336"/>
      <c r="J44" s="233"/>
    </row>
    <row r="45" spans="1:11" s="231" customFormat="1" ht="14.1" customHeight="1" x14ac:dyDescent="0.25">
      <c r="A45" s="342"/>
      <c r="B45" s="234" t="s">
        <v>73</v>
      </c>
      <c r="D45" s="228">
        <v>1500</v>
      </c>
      <c r="E45" s="336"/>
      <c r="F45" s="228">
        <v>2000</v>
      </c>
      <c r="G45" s="344"/>
      <c r="H45" s="228">
        <v>1500</v>
      </c>
      <c r="I45" s="336"/>
      <c r="J45" s="233"/>
    </row>
    <row r="46" spans="1:11" s="231" customFormat="1" ht="14.1" customHeight="1" x14ac:dyDescent="0.25">
      <c r="A46" s="342"/>
      <c r="B46" s="234" t="s">
        <v>74</v>
      </c>
      <c r="D46" s="228">
        <v>300</v>
      </c>
      <c r="E46" s="336"/>
      <c r="F46" s="228">
        <v>300</v>
      </c>
      <c r="G46" s="344"/>
      <c r="H46" s="228">
        <v>300</v>
      </c>
      <c r="I46" s="336"/>
      <c r="J46" s="233"/>
    </row>
    <row r="47" spans="1:11" s="231" customFormat="1" ht="14.1" customHeight="1" x14ac:dyDescent="0.25">
      <c r="A47" s="342"/>
      <c r="B47" s="235" t="s">
        <v>94</v>
      </c>
      <c r="D47" s="229">
        <v>1300</v>
      </c>
      <c r="E47" s="336"/>
      <c r="F47" s="229">
        <v>1200</v>
      </c>
      <c r="G47" s="344"/>
      <c r="H47" s="229">
        <v>1300</v>
      </c>
      <c r="I47" s="336"/>
      <c r="J47" s="233"/>
    </row>
    <row r="48" spans="1:11" s="231" customFormat="1" ht="14.1" customHeight="1" thickBot="1" x14ac:dyDescent="0.3">
      <c r="A48" s="342"/>
      <c r="B48" s="235" t="s">
        <v>75</v>
      </c>
      <c r="D48" s="229">
        <v>5000</v>
      </c>
      <c r="E48" s="336"/>
      <c r="F48" s="229">
        <v>5000</v>
      </c>
      <c r="G48" s="345"/>
      <c r="H48" s="229">
        <v>5000</v>
      </c>
      <c r="I48" s="336"/>
      <c r="J48" s="233"/>
    </row>
    <row r="49" spans="1:13" s="9" customFormat="1" ht="14.1" customHeight="1" x14ac:dyDescent="0.3">
      <c r="A49" s="145">
        <v>2817</v>
      </c>
      <c r="B49" s="146" t="s">
        <v>14</v>
      </c>
      <c r="C49" s="181"/>
      <c r="D49" s="182"/>
      <c r="E49" s="63">
        <v>2500</v>
      </c>
      <c r="F49" s="162"/>
      <c r="G49" s="149">
        <v>1887</v>
      </c>
      <c r="H49" s="182"/>
      <c r="I49" s="63">
        <v>0</v>
      </c>
      <c r="J49" s="33"/>
      <c r="K49" s="78"/>
    </row>
    <row r="50" spans="1:13" ht="14.1" customHeight="1" x14ac:dyDescent="0.3">
      <c r="A50" s="154">
        <v>2852</v>
      </c>
      <c r="B50" s="155" t="s">
        <v>15</v>
      </c>
      <c r="D50" s="158"/>
      <c r="E50" s="71">
        <v>80000</v>
      </c>
      <c r="F50" s="73"/>
      <c r="G50" s="183">
        <v>65000</v>
      </c>
      <c r="H50" s="158"/>
      <c r="I50" s="71">
        <v>75000</v>
      </c>
      <c r="J50" s="33"/>
      <c r="K50" s="40"/>
      <c r="M50" s="40"/>
    </row>
    <row r="51" spans="1:13" ht="14.1" customHeight="1" x14ac:dyDescent="0.3">
      <c r="A51" s="296">
        <v>2898</v>
      </c>
      <c r="B51" s="297" t="s">
        <v>82</v>
      </c>
      <c r="C51" s="167"/>
      <c r="D51" s="32"/>
      <c r="E51" s="68">
        <v>15000</v>
      </c>
      <c r="F51" s="152"/>
      <c r="G51" s="298">
        <v>21000</v>
      </c>
      <c r="H51" s="32"/>
      <c r="I51" s="68">
        <v>20000</v>
      </c>
      <c r="J51" s="33"/>
      <c r="K51" s="40"/>
    </row>
    <row r="52" spans="1:13" ht="14.1" customHeight="1" thickBot="1" x14ac:dyDescent="0.35">
      <c r="A52" s="294">
        <v>2915</v>
      </c>
      <c r="B52" s="295" t="s">
        <v>122</v>
      </c>
      <c r="C52" s="216"/>
      <c r="D52" s="299"/>
      <c r="E52" s="76"/>
      <c r="F52" s="184"/>
      <c r="G52" s="185"/>
      <c r="H52" s="176"/>
      <c r="I52" s="76">
        <v>2000</v>
      </c>
      <c r="J52" s="33"/>
      <c r="K52" s="40"/>
    </row>
    <row r="53" spans="1:13" ht="14.1" customHeight="1" thickBot="1" x14ac:dyDescent="0.35">
      <c r="A53" s="333" t="s">
        <v>79</v>
      </c>
      <c r="B53" s="334"/>
      <c r="C53" s="334"/>
      <c r="D53" s="335"/>
      <c r="E53" s="186">
        <f>SUM(E7:E51)</f>
        <v>442150</v>
      </c>
      <c r="F53" s="187"/>
      <c r="G53" s="186">
        <f>SUM(G7:G51)</f>
        <v>416346</v>
      </c>
      <c r="H53" s="188"/>
      <c r="I53" s="186">
        <f>SUM(I7:I52)</f>
        <v>489100</v>
      </c>
      <c r="K53" s="189"/>
    </row>
    <row r="54" spans="1:13" ht="14.1" customHeight="1" thickBot="1" x14ac:dyDescent="0.35">
      <c r="A54" s="264" t="s">
        <v>83</v>
      </c>
      <c r="B54" s="290"/>
      <c r="C54" s="290"/>
      <c r="D54" s="290"/>
      <c r="E54" s="291"/>
      <c r="F54" s="3"/>
      <c r="G54" s="190"/>
      <c r="H54" s="191"/>
      <c r="I54" s="192"/>
    </row>
    <row r="55" spans="1:13" ht="14.1" customHeight="1" x14ac:dyDescent="0.3">
      <c r="A55" s="293">
        <v>4202</v>
      </c>
      <c r="B55" s="65"/>
      <c r="C55" s="65"/>
      <c r="D55" s="65"/>
      <c r="E55" s="65"/>
      <c r="F55" s="195"/>
      <c r="G55" s="196"/>
      <c r="H55" s="303"/>
      <c r="I55" s="194"/>
    </row>
    <row r="56" spans="1:13" ht="14.1" customHeight="1" x14ac:dyDescent="0.3">
      <c r="A56" s="293"/>
      <c r="B56" s="65" t="s">
        <v>112</v>
      </c>
      <c r="C56" s="65"/>
      <c r="D56" s="65"/>
      <c r="E56" s="200">
        <v>10000</v>
      </c>
      <c r="F56" s="32"/>
      <c r="G56" s="298">
        <v>5000</v>
      </c>
      <c r="H56" s="147"/>
      <c r="I56" s="200"/>
    </row>
    <row r="57" spans="1:13" ht="14.1" customHeight="1" x14ac:dyDescent="0.3">
      <c r="A57" s="293"/>
      <c r="B57" s="65" t="s">
        <v>108</v>
      </c>
      <c r="C57" s="65"/>
      <c r="D57" s="65"/>
      <c r="E57" s="200">
        <v>20000</v>
      </c>
      <c r="F57" s="158"/>
      <c r="G57" s="171">
        <v>26500</v>
      </c>
      <c r="H57" s="64"/>
      <c r="I57" s="200"/>
    </row>
    <row r="58" spans="1:13" ht="14.1" customHeight="1" x14ac:dyDescent="0.3">
      <c r="A58" s="293"/>
      <c r="B58" s="65" t="s">
        <v>114</v>
      </c>
      <c r="C58" s="65"/>
      <c r="D58" s="65"/>
      <c r="E58" s="200">
        <v>6000</v>
      </c>
      <c r="F58" s="158"/>
      <c r="G58" s="171">
        <v>4500</v>
      </c>
      <c r="H58" s="64"/>
      <c r="I58" s="200"/>
    </row>
    <row r="59" spans="1:13" ht="14.1" customHeight="1" thickBot="1" x14ac:dyDescent="0.35">
      <c r="A59" s="292"/>
      <c r="B59" s="193"/>
      <c r="C59" s="216"/>
      <c r="D59" s="289"/>
      <c r="E59" s="209"/>
      <c r="F59" s="158"/>
      <c r="G59" s="171"/>
      <c r="H59" s="64"/>
      <c r="I59" s="277"/>
    </row>
    <row r="60" spans="1:13" ht="14.1" customHeight="1" thickBot="1" x14ac:dyDescent="0.35">
      <c r="A60" s="199"/>
      <c r="B60" s="300" t="s">
        <v>123</v>
      </c>
      <c r="C60" s="227"/>
      <c r="D60" s="69"/>
      <c r="E60" s="200"/>
      <c r="F60" s="158"/>
      <c r="G60" s="171"/>
      <c r="H60" s="64"/>
      <c r="I60" s="277">
        <v>125000</v>
      </c>
    </row>
    <row r="61" spans="1:13" ht="14.1" customHeight="1" thickBot="1" x14ac:dyDescent="0.35">
      <c r="A61" s="199"/>
      <c r="B61" s="198" t="s">
        <v>124</v>
      </c>
      <c r="C61" s="227"/>
      <c r="D61" s="69"/>
      <c r="E61" s="200"/>
      <c r="F61" s="158"/>
      <c r="G61" s="171"/>
      <c r="H61" s="64"/>
      <c r="I61" s="277">
        <v>185000</v>
      </c>
      <c r="K61" s="224"/>
    </row>
    <row r="62" spans="1:13" ht="14.1" customHeight="1" thickBot="1" x14ac:dyDescent="0.35">
      <c r="A62" s="199"/>
      <c r="B62" s="198" t="s">
        <v>125</v>
      </c>
      <c r="C62" s="227"/>
      <c r="D62" s="69"/>
      <c r="E62" s="200"/>
      <c r="F62" s="158"/>
      <c r="G62" s="171"/>
      <c r="H62" s="64"/>
      <c r="I62" s="277">
        <v>40000</v>
      </c>
    </row>
    <row r="63" spans="1:13" ht="14.1" customHeight="1" thickBot="1" x14ac:dyDescent="0.35">
      <c r="A63" s="199"/>
      <c r="B63" s="198" t="s">
        <v>126</v>
      </c>
      <c r="C63" s="227"/>
      <c r="D63" s="69"/>
      <c r="E63" s="200"/>
      <c r="F63" s="158"/>
      <c r="G63" s="171"/>
      <c r="H63" s="64"/>
      <c r="I63" s="277">
        <v>40000</v>
      </c>
    </row>
    <row r="64" spans="1:13" ht="14.1" customHeight="1" thickBot="1" x14ac:dyDescent="0.35">
      <c r="A64" s="199"/>
      <c r="B64" s="198"/>
      <c r="C64" s="227"/>
      <c r="D64" s="69"/>
      <c r="E64" s="200"/>
      <c r="F64" s="158"/>
      <c r="G64" s="171"/>
      <c r="H64" s="64"/>
      <c r="I64" s="277"/>
    </row>
    <row r="65" spans="1:11" ht="14.1" customHeight="1" thickBot="1" x14ac:dyDescent="0.35">
      <c r="A65" s="199"/>
      <c r="B65" s="65"/>
      <c r="C65" s="227"/>
      <c r="D65" s="69"/>
      <c r="E65" s="200"/>
      <c r="F65" s="158"/>
      <c r="G65" s="171"/>
      <c r="H65" s="64"/>
      <c r="I65" s="277"/>
    </row>
    <row r="66" spans="1:11" ht="14.1" customHeight="1" thickBot="1" x14ac:dyDescent="0.35">
      <c r="A66" s="333" t="s">
        <v>84</v>
      </c>
      <c r="B66" s="334"/>
      <c r="C66" s="334"/>
      <c r="D66" s="335"/>
      <c r="E66" s="201">
        <f>SUM(E55:E65)</f>
        <v>36000</v>
      </c>
      <c r="F66" s="202"/>
      <c r="G66" s="203">
        <f>SUM(G55:G65)</f>
        <v>36000</v>
      </c>
      <c r="H66" s="204"/>
      <c r="I66" s="278">
        <f>SUM(I55:I65)</f>
        <v>390000</v>
      </c>
      <c r="K66" s="205"/>
    </row>
    <row r="67" spans="1:11" ht="14.1" customHeight="1" thickBot="1" x14ac:dyDescent="0.35">
      <c r="A67" s="331" t="s">
        <v>22</v>
      </c>
      <c r="B67" s="332"/>
      <c r="C67" s="309"/>
      <c r="D67" s="206"/>
      <c r="E67" s="192"/>
      <c r="F67" s="3"/>
      <c r="G67" s="190"/>
      <c r="H67" s="3"/>
      <c r="I67" s="279"/>
    </row>
    <row r="68" spans="1:11" ht="14.1" customHeight="1" x14ac:dyDescent="0.3">
      <c r="A68" s="207">
        <v>4303</v>
      </c>
      <c r="B68" s="208" t="s">
        <v>65</v>
      </c>
      <c r="D68" s="197"/>
      <c r="E68" s="209"/>
      <c r="F68" s="165"/>
      <c r="G68" s="210"/>
      <c r="H68" s="147"/>
      <c r="I68" s="280"/>
    </row>
    <row r="69" spans="1:11" ht="14.1" customHeight="1" x14ac:dyDescent="0.3">
      <c r="A69" s="211"/>
      <c r="B69" s="193" t="s">
        <v>127</v>
      </c>
      <c r="D69" s="60"/>
      <c r="E69" s="209"/>
      <c r="F69" s="165"/>
      <c r="G69" s="210"/>
      <c r="H69" s="165"/>
      <c r="I69" s="280">
        <v>8000</v>
      </c>
    </row>
    <row r="70" spans="1:11" ht="14.1" customHeight="1" x14ac:dyDescent="0.3">
      <c r="A70" s="211"/>
      <c r="B70" s="198" t="s">
        <v>129</v>
      </c>
      <c r="C70" s="165"/>
      <c r="D70" s="65"/>
      <c r="E70" s="209"/>
      <c r="F70" s="165"/>
      <c r="G70" s="210"/>
      <c r="H70" s="165"/>
      <c r="I70" s="280">
        <v>3000</v>
      </c>
    </row>
    <row r="71" spans="1:11" ht="14.1" customHeight="1" thickBot="1" x14ac:dyDescent="0.35">
      <c r="A71" s="326" t="s">
        <v>84</v>
      </c>
      <c r="B71" s="327"/>
      <c r="C71" s="327"/>
      <c r="D71" s="328"/>
      <c r="E71" s="212">
        <f>SUM(E68:E70)</f>
        <v>0</v>
      </c>
      <c r="F71" s="250"/>
      <c r="G71" s="251">
        <f>SUM(G69:G70)</f>
        <v>0</v>
      </c>
      <c r="H71" s="213"/>
      <c r="I71" s="281">
        <f>SUM(I69:I70)</f>
        <v>11000</v>
      </c>
    </row>
    <row r="72" spans="1:11" ht="14.1" customHeight="1" thickBot="1" x14ac:dyDescent="0.35">
      <c r="A72" s="214"/>
      <c r="B72" s="215" t="s">
        <v>78</v>
      </c>
      <c r="C72" s="216"/>
      <c r="D72" s="217"/>
      <c r="E72" s="218">
        <f>E53+E66+E71</f>
        <v>478150</v>
      </c>
      <c r="F72" s="219"/>
      <c r="G72" s="218">
        <f>G53+G66+G71</f>
        <v>452346</v>
      </c>
      <c r="H72" s="217"/>
      <c r="I72" s="218">
        <f>I53+I66+I71</f>
        <v>890100</v>
      </c>
      <c r="K72" s="220"/>
    </row>
    <row r="73" spans="1:11" ht="14.1" customHeight="1" thickBot="1" x14ac:dyDescent="0.35">
      <c r="A73" s="214" t="s">
        <v>91</v>
      </c>
      <c r="B73" s="215"/>
      <c r="D73" s="7"/>
      <c r="E73" s="221">
        <f>E53+E66+E72</f>
        <v>956300</v>
      </c>
      <c r="F73" s="222"/>
      <c r="G73" s="223">
        <f>432000+G72</f>
        <v>884346</v>
      </c>
      <c r="H73" s="7"/>
      <c r="I73" s="221">
        <f>I72+' Proposed Salary'!H35</f>
        <v>1505287.225048</v>
      </c>
      <c r="K73" s="220"/>
    </row>
    <row r="74" spans="1:11" ht="15.6" customHeight="1" x14ac:dyDescent="0.3">
      <c r="J74" s="220"/>
    </row>
    <row r="75" spans="1:11" x14ac:dyDescent="0.3">
      <c r="I75" s="220"/>
    </row>
    <row r="76" spans="1:11" x14ac:dyDescent="0.3">
      <c r="F76" s="220"/>
      <c r="G76" s="224">
        <f>Revenue!F35-'Services &amp; Supplies'!I73</f>
        <v>-0.22504799999296665</v>
      </c>
      <c r="K76" s="220"/>
    </row>
    <row r="77" spans="1:11" x14ac:dyDescent="0.3">
      <c r="B77" s="224"/>
    </row>
  </sheetData>
  <mergeCells count="16">
    <mergeCell ref="L29:Q30"/>
    <mergeCell ref="A71:D71"/>
    <mergeCell ref="A1:I1"/>
    <mergeCell ref="A2:I2"/>
    <mergeCell ref="A3:I3"/>
    <mergeCell ref="A4:I4"/>
    <mergeCell ref="A67:C67"/>
    <mergeCell ref="A66:D66"/>
    <mergeCell ref="I38:I48"/>
    <mergeCell ref="A53:D53"/>
    <mergeCell ref="D6:E6"/>
    <mergeCell ref="F6:G6"/>
    <mergeCell ref="H6:I6"/>
    <mergeCell ref="A38:A48"/>
    <mergeCell ref="G38:G48"/>
    <mergeCell ref="E38:E48"/>
  </mergeCells>
  <phoneticPr fontId="0" type="noConversion"/>
  <pageMargins left="0.25" right="0.25" top="0.75" bottom="0.75" header="0.3" footer="0.3"/>
  <pageSetup paperSize="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Revenue</vt:lpstr>
      <vt:lpstr> Proposed Salary</vt:lpstr>
      <vt:lpstr>Services &amp; Supplies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Recreation</dc:creator>
  <cp:lastModifiedBy>Colin Miller</cp:lastModifiedBy>
  <cp:lastPrinted>2023-07-12T22:42:54Z</cp:lastPrinted>
  <dcterms:created xsi:type="dcterms:W3CDTF">2004-07-28T23:09:20Z</dcterms:created>
  <dcterms:modified xsi:type="dcterms:W3CDTF">2023-07-13T20:01:14Z</dcterms:modified>
</cp:coreProperties>
</file>